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ingstonSSD\Desktop\Spjald\BB\"/>
    </mc:Choice>
  </mc:AlternateContent>
  <bookViews>
    <workbookView xWindow="0" yWindow="0" windowWidth="28800" windowHeight="12435"/>
  </bookViews>
  <sheets>
    <sheet name="Sheet1" sheetId="1" r:id="rId1"/>
  </sheet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C21" i="1"/>
  <c r="C20" i="1" l="1"/>
  <c r="B37" i="1" l="1"/>
  <c r="C19" i="1" l="1"/>
  <c r="D18" i="1" l="1"/>
  <c r="C18" i="1"/>
  <c r="E30" i="1" l="1"/>
  <c r="F30" i="1" s="1"/>
  <c r="C35" i="1"/>
  <c r="D35" i="1"/>
  <c r="D36" i="1"/>
  <c r="C36" i="1"/>
  <c r="C17" i="1" l="1"/>
  <c r="C23" i="1"/>
  <c r="D23" i="1" s="1"/>
  <c r="C16" i="1" l="1"/>
  <c r="D31" i="1" l="1"/>
  <c r="E31" i="1" s="1"/>
  <c r="F31" i="1" s="1"/>
  <c r="C34" i="1"/>
  <c r="D34" i="1"/>
  <c r="D33" i="1"/>
  <c r="D32" i="1" l="1"/>
  <c r="E32" i="1" s="1"/>
  <c r="C14" i="1"/>
  <c r="C15" i="1"/>
  <c r="E33" i="1" l="1"/>
  <c r="F32" i="1"/>
  <c r="E8" i="1"/>
  <c r="E9" i="1" s="1"/>
  <c r="E10" i="1" s="1"/>
  <c r="E11" i="1" s="1"/>
  <c r="E12" i="1" s="1"/>
  <c r="E34" i="1" l="1"/>
  <c r="F33" i="1"/>
  <c r="E13" i="1"/>
  <c r="E14" i="1" s="1"/>
  <c r="G6" i="1"/>
  <c r="H6" i="1" s="1"/>
  <c r="C33" i="1"/>
  <c r="C32" i="1"/>
  <c r="C31" i="1"/>
  <c r="C30" i="1"/>
  <c r="E35" i="1" l="1"/>
  <c r="F34" i="1"/>
  <c r="C37" i="1"/>
  <c r="D37" i="1" s="1"/>
  <c r="H30" i="1"/>
  <c r="H29" i="1" s="1"/>
  <c r="E15" i="1"/>
  <c r="E16" i="1" s="1"/>
  <c r="G14" i="1"/>
  <c r="H31" i="1"/>
  <c r="E37" i="1" l="1"/>
  <c r="F37" i="1" s="1"/>
  <c r="E36" i="1"/>
  <c r="F36" i="1" s="1"/>
  <c r="F35" i="1"/>
  <c r="H35" i="1" s="1"/>
  <c r="N23" i="1"/>
  <c r="G16" i="1"/>
  <c r="E17" i="1"/>
  <c r="H32" i="1"/>
  <c r="G17" i="1" l="1"/>
  <c r="F17" i="1" s="1"/>
  <c r="H17" i="1" s="1"/>
  <c r="E18" i="1"/>
  <c r="H34" i="1"/>
  <c r="H33" i="1"/>
  <c r="G18" i="1" l="1"/>
  <c r="F18" i="1" s="1"/>
  <c r="H18" i="1" s="1"/>
  <c r="E19" i="1"/>
  <c r="H36" i="1"/>
  <c r="H37" i="1"/>
  <c r="C13" i="1"/>
  <c r="E20" i="1" l="1"/>
  <c r="E21" i="1" s="1"/>
  <c r="G21" i="1" s="1"/>
  <c r="G19" i="1"/>
  <c r="C10" i="1"/>
  <c r="F19" i="1" l="1"/>
  <c r="H19" i="1" s="1"/>
  <c r="G20" i="1"/>
  <c r="F20" i="1" s="1"/>
  <c r="H20" i="1" s="1"/>
  <c r="C8" i="1"/>
  <c r="C9" i="1"/>
  <c r="G7" i="1"/>
  <c r="H7" i="1" s="1"/>
  <c r="C12" i="1"/>
  <c r="C11" i="1"/>
  <c r="F21" i="1" l="1"/>
  <c r="H21" i="1" s="1"/>
  <c r="G13" i="1"/>
  <c r="F14" i="1" s="1"/>
  <c r="G8" i="1"/>
  <c r="F8" i="1" s="1"/>
  <c r="H8" i="1" s="1"/>
  <c r="G9" i="1"/>
  <c r="F9" i="1" l="1"/>
  <c r="H9" i="1" s="1"/>
  <c r="G10" i="1"/>
  <c r="F10" i="1" s="1"/>
  <c r="H10" i="1" s="1"/>
  <c r="G12" i="1"/>
  <c r="H14" i="1" s="1"/>
  <c r="G11" i="1"/>
  <c r="F11" i="1" s="1"/>
  <c r="H11" i="1" s="1"/>
  <c r="G15" i="1" l="1"/>
  <c r="F16" i="1" s="1"/>
  <c r="H16" i="1" s="1"/>
  <c r="F13" i="1"/>
  <c r="H13" i="1" s="1"/>
  <c r="F12" i="1"/>
  <c r="H12" i="1" s="1"/>
  <c r="F15" i="1" l="1"/>
  <c r="H15" i="1" s="1"/>
  <c r="D22" i="1"/>
  <c r="E22" i="1"/>
  <c r="F22" i="1"/>
  <c r="G22" i="1"/>
  <c r="H22" i="1"/>
  <c r="N22" i="1"/>
  <c r="H23" i="1"/>
  <c r="G37" i="1"/>
  <c r="G39" i="1"/>
</calcChain>
</file>

<file path=xl/sharedStrings.xml><?xml version="1.0" encoding="utf-8"?>
<sst xmlns="http://schemas.openxmlformats.org/spreadsheetml/2006/main" count="32" uniqueCount="28">
  <si>
    <t xml:space="preserve"> </t>
  </si>
  <si>
    <t xml:space="preserve">
Model that simulates lava flow at Holuhraunu since  29 August 2014. The model assumes that the lava needs to thicken about 18 cm to be able to grow about 1 square kilometer, but it is what it takes to fit the area to the volume. November 25 is the last measured position. Area  and volume numbers in the table are obtained from the website of the IMO and the the thickness calculations made to fit into the frame.  You can change the yellow parameters to predict the future.</t>
  </si>
  <si>
    <t>Model that simulates the  subsidence in BB top. Volume changes are kept linear to  subsidence. Last measurement points is October 27.</t>
  </si>
  <si>
    <t>Subsidence average.</t>
  </si>
  <si>
    <t>HH   average flow</t>
  </si>
  <si>
    <t>Rift volume total</t>
  </si>
  <si>
    <t>Estimated subsidence</t>
  </si>
  <si>
    <t>before mesurments</t>
  </si>
  <si>
    <t xml:space="preserve">  Subsidence* Variabile</t>
  </si>
  <si>
    <t>Estimated susidence in forcast</t>
  </si>
  <si>
    <t>Flow last few days</t>
  </si>
  <si>
    <t xml:space="preserve">24 hour flow KM^3  </t>
  </si>
  <si>
    <t>Lava total Km^3</t>
  </si>
  <si>
    <t>Delta Km^3</t>
  </si>
  <si>
    <t>Total area of lava</t>
  </si>
  <si>
    <t>Delta days</t>
  </si>
  <si>
    <t>Date.</t>
  </si>
  <si>
    <t>Thickening in  km / km^2</t>
  </si>
  <si>
    <t>The lava</t>
  </si>
  <si>
    <t>The subsidence</t>
  </si>
  <si>
    <t>Subsidence total Km^3</t>
  </si>
  <si>
    <t>Subsidence m</t>
  </si>
  <si>
    <t>Volume reduction.  Km^3</t>
  </si>
  <si>
    <t>Rift volume  +   HH-BB</t>
  </si>
  <si>
    <t>24 hour flow  KM^3</t>
  </si>
  <si>
    <t>Calcul.  thick. of  lava in km</t>
  </si>
  <si>
    <t>Estimated total amount of magma entering BB</t>
  </si>
  <si>
    <t>Estimated thickening in forcast  km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</si>
</sst>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quot;kr.&quot;"/>
    <numFmt numFmtId="165" formatCode="0.000"/>
    <numFmt numFmtId="166" formatCode="0.0000"/>
    <numFmt numFmtId="167" formatCode="&quot;&quot;0&quot; m³/sek&quot;"/>
    <numFmt numFmtId="168" formatCode="&quot;&quot;0.0&quot; km³&quot;"/>
  </numFmts>
  <fonts count="1" x14ac:knownFonts="1">
    <font>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47">
    <xf numFmtId="0" fontId="0" fillId="0" borderId="0" xfId="0"/>
    <xf numFmtId="164" fontId="0" fillId="0" borderId="0" xfId="0" applyNumberFormat="1" applyBorder="1" applyAlignment="1">
      <alignment wrapText="1"/>
    </xf>
    <xf numFmtId="164" fontId="0" fillId="0" borderId="2" xfId="0" applyNumberFormat="1" applyBorder="1" applyAlignment="1">
      <alignment horizontal="center" wrapText="1"/>
    </xf>
    <xf numFmtId="164" fontId="0" fillId="0" borderId="3" xfId="0" applyNumberFormat="1" applyBorder="1" applyAlignment="1">
      <alignment horizontal="center" wrapText="1"/>
    </xf>
    <xf numFmtId="0" fontId="0" fillId="0" borderId="0" xfId="0" applyBorder="1" applyAlignment="1">
      <alignment horizontal="center"/>
    </xf>
    <xf numFmtId="165" fontId="0" fillId="0" borderId="0" xfId="0" applyNumberFormat="1" applyBorder="1" applyAlignment="1">
      <alignment horizontal="center"/>
    </xf>
    <xf numFmtId="165" fontId="0" fillId="0" borderId="5" xfId="0" applyNumberFormat="1" applyBorder="1" applyAlignment="1">
      <alignment horizontal="center"/>
    </xf>
    <xf numFmtId="164" fontId="0" fillId="0" borderId="1" xfId="0" applyNumberFormat="1" applyBorder="1" applyAlignment="1">
      <alignment horizontal="center" wrapText="1"/>
    </xf>
    <xf numFmtId="16" fontId="0" fillId="0" borderId="4" xfId="0" applyNumberFormat="1" applyBorder="1" applyAlignment="1">
      <alignment horizontal="center"/>
    </xf>
    <xf numFmtId="0" fontId="0" fillId="0" borderId="0" xfId="0" applyNumberFormat="1" applyBorder="1" applyAlignment="1">
      <alignment horizontal="center"/>
    </xf>
    <xf numFmtId="0" fontId="0" fillId="0" borderId="6" xfId="0" applyNumberFormat="1" applyBorder="1" applyAlignment="1">
      <alignment horizontal="center"/>
    </xf>
    <xf numFmtId="166" fontId="0" fillId="0" borderId="0" xfId="0" applyNumberFormat="1" applyBorder="1" applyAlignment="1">
      <alignment horizontal="center"/>
    </xf>
    <xf numFmtId="166" fontId="0" fillId="2" borderId="6" xfId="0" applyNumberFormat="1" applyFill="1" applyBorder="1" applyAlignment="1">
      <alignment horizontal="center"/>
    </xf>
    <xf numFmtId="165" fontId="0" fillId="2" borderId="6" xfId="0" applyNumberFormat="1" applyFill="1" applyBorder="1" applyAlignment="1">
      <alignment horizontal="center"/>
    </xf>
    <xf numFmtId="165" fontId="0" fillId="2" borderId="7" xfId="0" applyNumberFormat="1" applyFill="1" applyBorder="1" applyAlignment="1">
      <alignment horizontal="center"/>
    </xf>
    <xf numFmtId="2" fontId="0" fillId="2" borderId="6" xfId="0" applyNumberFormat="1" applyFill="1" applyBorder="1" applyAlignment="1">
      <alignment horizontal="center"/>
    </xf>
    <xf numFmtId="0" fontId="0" fillId="2" borderId="6" xfId="0" applyFill="1" applyBorder="1" applyAlignment="1">
      <alignment horizontal="center"/>
    </xf>
    <xf numFmtId="16" fontId="0" fillId="3" borderId="0" xfId="0" applyNumberFormat="1" applyFill="1" applyBorder="1" applyAlignment="1">
      <alignment horizontal="center"/>
    </xf>
    <xf numFmtId="0" fontId="0" fillId="3" borderId="0" xfId="0" applyNumberFormat="1" applyFill="1" applyBorder="1" applyAlignment="1">
      <alignment horizontal="center"/>
    </xf>
    <xf numFmtId="2" fontId="0" fillId="3" borderId="0" xfId="0" applyNumberFormat="1" applyFill="1" applyBorder="1" applyAlignment="1">
      <alignment horizontal="center"/>
    </xf>
    <xf numFmtId="165" fontId="0" fillId="3" borderId="0" xfId="0" applyNumberFormat="1" applyFill="1" applyBorder="1" applyAlignment="1">
      <alignment horizontal="center"/>
    </xf>
    <xf numFmtId="0" fontId="0" fillId="0" borderId="9" xfId="0" applyBorder="1"/>
    <xf numFmtId="0" fontId="0" fillId="0" borderId="10" xfId="0" applyBorder="1"/>
    <xf numFmtId="0" fontId="0" fillId="2" borderId="8" xfId="0" applyFill="1" applyBorder="1"/>
    <xf numFmtId="0" fontId="0" fillId="0" borderId="11" xfId="0" applyBorder="1"/>
    <xf numFmtId="0" fontId="0" fillId="3" borderId="8" xfId="0" applyFill="1" applyBorder="1"/>
    <xf numFmtId="0" fontId="0" fillId="0" borderId="1" xfId="0" applyBorder="1"/>
    <xf numFmtId="0" fontId="0" fillId="0" borderId="2" xfId="0" applyBorder="1"/>
    <xf numFmtId="0" fontId="0" fillId="0" borderId="3" xfId="0" applyBorder="1"/>
    <xf numFmtId="164" fontId="0" fillId="4" borderId="2" xfId="0" applyNumberFormat="1" applyFill="1" applyBorder="1" applyAlignment="1">
      <alignment horizontal="center" wrapText="1"/>
    </xf>
    <xf numFmtId="0" fontId="0" fillId="4" borderId="0" xfId="0" applyFill="1" applyBorder="1" applyAlignment="1">
      <alignment horizontal="center"/>
    </xf>
    <xf numFmtId="165" fontId="0" fillId="4" borderId="0" xfId="0" applyNumberFormat="1" applyFill="1" applyBorder="1" applyAlignment="1">
      <alignment horizontal="center"/>
    </xf>
    <xf numFmtId="167" fontId="0" fillId="3" borderId="12" xfId="0" applyNumberFormat="1" applyFill="1" applyBorder="1" applyAlignment="1">
      <alignment horizontal="center"/>
    </xf>
    <xf numFmtId="14" fontId="0" fillId="2" borderId="8" xfId="0" applyNumberFormat="1" applyFill="1" applyBorder="1" applyAlignment="1">
      <alignment horizontal="center"/>
    </xf>
    <xf numFmtId="11" fontId="0" fillId="0" borderId="0" xfId="0" applyNumberFormat="1"/>
    <xf numFmtId="166" fontId="0" fillId="3" borderId="0" xfId="0" applyNumberFormat="1" applyFill="1" applyBorder="1" applyAlignment="1">
      <alignment horizontal="left"/>
    </xf>
    <xf numFmtId="167" fontId="0" fillId="3" borderId="8" xfId="0" applyNumberFormat="1" applyFill="1" applyBorder="1" applyAlignment="1">
      <alignment horizontal="center"/>
    </xf>
    <xf numFmtId="168" fontId="0" fillId="3" borderId="8" xfId="0" applyNumberFormat="1" applyFill="1" applyBorder="1" applyAlignment="1">
      <alignment horizontal="center"/>
    </xf>
    <xf numFmtId="0" fontId="0" fillId="3" borderId="13" xfId="0" applyFill="1" applyBorder="1"/>
    <xf numFmtId="0" fontId="0" fillId="0" borderId="11" xfId="0" applyBorder="1" applyAlignment="1">
      <alignment horizontal="center"/>
    </xf>
    <xf numFmtId="168" fontId="0" fillId="2" borderId="6" xfId="0" applyNumberFormat="1" applyFill="1" applyBorder="1"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3"/>
          <c:tx>
            <c:strRef>
              <c:f>Sheet1!$G$5</c:f>
              <c:strCache>
                <c:ptCount val="1"/>
                <c:pt idx="0">
                  <c:v>Lava total Km^3</c:v>
                </c:pt>
              </c:strCache>
            </c:strRef>
          </c:tx>
          <c:spPr>
            <a:ln w="28575" cap="rnd">
              <a:solidFill>
                <a:schemeClr val="accent5"/>
              </a:solidFill>
              <a:round/>
            </a:ln>
            <a:effectLst/>
          </c:spPr>
          <c:marker>
            <c:symbol val="none"/>
          </c:marker>
          <c:cat>
            <c:numRef>
              <c:f>Sheet1!$B$6:$B$22</c:f>
              <c:numCache>
                <c:formatCode>d\-mmm</c:formatCode>
                <c:ptCount val="17"/>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formatCode="m/d/yyyy">
                  <c:v>41973</c:v>
                </c:pt>
              </c:numCache>
            </c:numRef>
          </c:cat>
          <c:val>
            <c:numRef>
              <c:f>Sheet1!$G$6:$G$22</c:f>
              <c:numCache>
                <c:formatCode>0.000</c:formatCode>
                <c:ptCount val="17"/>
                <c:pt idx="0">
                  <c:v>0</c:v>
                </c:pt>
                <c:pt idx="1">
                  <c:v>0</c:v>
                </c:pt>
                <c:pt idx="2">
                  <c:v>3.0880000000000001E-2</c:v>
                </c:pt>
                <c:pt idx="3">
                  <c:v>0.27954499999999999</c:v>
                </c:pt>
                <c:pt idx="4">
                  <c:v>0.50541999999999998</c:v>
                </c:pt>
                <c:pt idx="5">
                  <c:v>0.66105520000000006</c:v>
                </c:pt>
                <c:pt idx="6">
                  <c:v>0.9028799999999999</c:v>
                </c:pt>
                <c:pt idx="7">
                  <c:v>0.95159703200000001</c:v>
                </c:pt>
                <c:pt idx="8">
                  <c:v>1.00921792</c:v>
                </c:pt>
                <c:pt idx="9">
                  <c:v>1.05117832</c:v>
                </c:pt>
                <c:pt idx="10">
                  <c:v>1.1170907999999999</c:v>
                </c:pt>
                <c:pt idx="11">
                  <c:v>1.1404632799999999</c:v>
                </c:pt>
                <c:pt idx="12">
                  <c:v>1.1599317599999999</c:v>
                </c:pt>
                <c:pt idx="13">
                  <c:v>1.1697139999999999</c:v>
                </c:pt>
                <c:pt idx="14">
                  <c:v>1.38318344</c:v>
                </c:pt>
                <c:pt idx="15">
                  <c:v>1.4548497599999997</c:v>
                </c:pt>
                <c:pt idx="16">
                  <c:v>1.4522537599984831</c:v>
                </c:pt>
              </c:numCache>
            </c:numRef>
          </c:val>
          <c:smooth val="0"/>
        </c:ser>
        <c:dLbls>
          <c:showLegendKey val="0"/>
          <c:showVal val="0"/>
          <c:showCatName val="0"/>
          <c:showSerName val="0"/>
          <c:showPercent val="0"/>
          <c:showBubbleSize val="0"/>
        </c:dLbls>
        <c:marker val="1"/>
        <c:smooth val="0"/>
        <c:axId val="153331056"/>
        <c:axId val="207539840"/>
        <c:extLst>
          <c:ext xmlns:c15="http://schemas.microsoft.com/office/drawing/2012/chart" uri="{02D57815-91ED-43cb-92C2-25804820EDAC}">
            <c15:filteredLineSeries>
              <c15:ser>
                <c:idx val="1"/>
                <c:order val="0"/>
                <c:tx>
                  <c:strRef>
                    <c:extLst>
                      <c:ext uri="{02D57815-91ED-43cb-92C2-25804820EDAC}">
                        <c15:formulaRef>
                          <c15:sqref>Sheet1!$D$5</c15:sqref>
                        </c15:formulaRef>
                      </c:ext>
                    </c:extLst>
                    <c:strCache>
                      <c:ptCount val="1"/>
                      <c:pt idx="0">
                        <c:v>Total area of lava</c:v>
                      </c:pt>
                    </c:strCache>
                  </c:strRef>
                </c:tx>
                <c:spPr>
                  <a:ln w="28575" cap="rnd">
                    <a:solidFill>
                      <a:schemeClr val="accent2"/>
                    </a:solidFill>
                    <a:round/>
                  </a:ln>
                  <a:effectLst/>
                </c:spPr>
                <c:marker>
                  <c:symbol val="none"/>
                </c:marker>
                <c:cat>
                  <c:numRef>
                    <c:extLst>
                      <c:ext uri="{02D57815-91ED-43cb-92C2-25804820EDAC}">
                        <c15:formulaRef>
                          <c15:sqref>Sheet1!$B$6:$B$22</c15:sqref>
                        </c15:formulaRef>
                      </c:ext>
                    </c:extLst>
                    <c:numCache>
                      <c:formatCode>d\-mmm</c:formatCode>
                      <c:ptCount val="17"/>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formatCode="m/d/yyyy">
                        <c:v>41973</c:v>
                      </c:pt>
                    </c:numCache>
                  </c:numRef>
                </c:cat>
                <c:val>
                  <c:numRef>
                    <c:extLst>
                      <c:ext uri="{02D57815-91ED-43cb-92C2-25804820EDAC}">
                        <c15:formulaRef>
                          <c15:sqref>Sheet1!$D$7:$D$22</c15:sqref>
                        </c15:formulaRef>
                      </c:ext>
                    </c:extLst>
                    <c:numCache>
                      <c:formatCode>General</c:formatCode>
                      <c:ptCount val="16"/>
                      <c:pt idx="0">
                        <c:v>0</c:v>
                      </c:pt>
                      <c:pt idx="1">
                        <c:v>4</c:v>
                      </c:pt>
                      <c:pt idx="2">
                        <c:v>24.5</c:v>
                      </c:pt>
                      <c:pt idx="3">
                        <c:v>37</c:v>
                      </c:pt>
                      <c:pt idx="4">
                        <c:v>44.2</c:v>
                      </c:pt>
                      <c:pt idx="5">
                        <c:v>54</c:v>
                      </c:pt>
                      <c:pt idx="6">
                        <c:v>55.82</c:v>
                      </c:pt>
                      <c:pt idx="7">
                        <c:v>59.2</c:v>
                      </c:pt>
                      <c:pt idx="8">
                        <c:v>60.7</c:v>
                      </c:pt>
                      <c:pt idx="9">
                        <c:v>63</c:v>
                      </c:pt>
                      <c:pt idx="10">
                        <c:v>63.8</c:v>
                      </c:pt>
                      <c:pt idx="11">
                        <c:v>64.599999999999994</c:v>
                      </c:pt>
                      <c:pt idx="12">
                        <c:v>65</c:v>
                      </c:pt>
                      <c:pt idx="13">
                        <c:v>71.900000000000006</c:v>
                      </c:pt>
                      <c:pt idx="14">
                        <c:v>74.099999999999994</c:v>
                      </c:pt>
                      <c:pt idx="15" formatCode="0.00">
                        <c:v>75.099999999943492</c:v>
                      </c:pt>
                    </c:numCache>
                  </c:numRef>
                </c:val>
                <c:smooth val="0"/>
              </c15:ser>
            </c15:filteredLineSeries>
            <c15:filteredLineSeries>
              <c15:ser>
                <c:idx val="2"/>
                <c:order val="1"/>
                <c:tx>
                  <c:strRef>
                    <c:extLst xmlns:c15="http://schemas.microsoft.com/office/drawing/2012/chart">
                      <c:ext xmlns:c15="http://schemas.microsoft.com/office/drawing/2012/chart" uri="{02D57815-91ED-43cb-92C2-25804820EDAC}">
                        <c15:formulaRef>
                          <c15:sqref>Sheet1!$E$5</c15:sqref>
                        </c15:formulaRef>
                      </c:ext>
                    </c:extLst>
                    <c:strCache>
                      <c:ptCount val="1"/>
                      <c:pt idx="0">
                        <c:v>Calcul.  thick. of  lava in km</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Sheet1!$B$6:$B$22</c15:sqref>
                        </c15:formulaRef>
                      </c:ext>
                    </c:extLst>
                    <c:numCache>
                      <c:formatCode>d\-mmm</c:formatCode>
                      <c:ptCount val="17"/>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formatCode="m/d/yyyy">
                        <c:v>41973</c:v>
                      </c:pt>
                    </c:numCache>
                  </c:numRef>
                </c:cat>
                <c:val>
                  <c:numRef>
                    <c:extLst xmlns:c15="http://schemas.microsoft.com/office/drawing/2012/chart">
                      <c:ext xmlns:c15="http://schemas.microsoft.com/office/drawing/2012/chart" uri="{02D57815-91ED-43cb-92C2-25804820EDAC}">
                        <c15:formulaRef>
                          <c15:sqref>Sheet1!$E$7:$E$22</c15:sqref>
                        </c15:formulaRef>
                      </c:ext>
                    </c:extLst>
                    <c:numCache>
                      <c:formatCode>0.0000</c:formatCode>
                      <c:ptCount val="16"/>
                      <c:pt idx="0">
                        <c:v>7.0000000000000001E-3</c:v>
                      </c:pt>
                      <c:pt idx="1">
                        <c:v>7.7200000000000003E-3</c:v>
                      </c:pt>
                      <c:pt idx="2">
                        <c:v>1.141E-2</c:v>
                      </c:pt>
                      <c:pt idx="3">
                        <c:v>1.366E-2</c:v>
                      </c:pt>
                      <c:pt idx="4">
                        <c:v>1.4956000000000001E-2</c:v>
                      </c:pt>
                      <c:pt idx="5">
                        <c:v>1.6719999999999999E-2</c:v>
                      </c:pt>
                      <c:pt idx="6">
                        <c:v>1.70476E-2</c:v>
                      </c:pt>
                      <c:pt idx="7">
                        <c:v>1.70476E-2</c:v>
                      </c:pt>
                      <c:pt idx="8">
                        <c:v>1.7317599999999999E-2</c:v>
                      </c:pt>
                      <c:pt idx="9">
                        <c:v>1.77316E-2</c:v>
                      </c:pt>
                      <c:pt idx="10">
                        <c:v>1.7875599999999998E-2</c:v>
                      </c:pt>
                      <c:pt idx="11">
                        <c:v>1.7955599999999999E-2</c:v>
                      </c:pt>
                      <c:pt idx="12">
                        <c:v>1.79956E-2</c:v>
                      </c:pt>
                      <c:pt idx="13">
                        <c:v>1.9237600000000001E-2</c:v>
                      </c:pt>
                      <c:pt idx="14">
                        <c:v>1.9633599999999998E-2</c:v>
                      </c:pt>
                      <c:pt idx="15">
                        <c:v>1.9337599999994352E-2</c:v>
                      </c:pt>
                    </c:numCache>
                  </c:numRef>
                </c:val>
                <c:smooth val="0"/>
              </c15:ser>
            </c15:filteredLineSeries>
            <c15:filteredLineSeries>
              <c15:ser>
                <c:idx val="3"/>
                <c:order val="2"/>
                <c:tx>
                  <c:strRef>
                    <c:extLst xmlns:c15="http://schemas.microsoft.com/office/drawing/2012/chart">
                      <c:ext xmlns:c15="http://schemas.microsoft.com/office/drawing/2012/chart" uri="{02D57815-91ED-43cb-92C2-25804820EDAC}">
                        <c15:formulaRef>
                          <c15:sqref>Sheet1!$F$5</c15:sqref>
                        </c15:formulaRef>
                      </c:ext>
                    </c:extLst>
                    <c:strCache>
                      <c:ptCount val="1"/>
                      <c:pt idx="0">
                        <c:v>Delta Km^3</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Sheet1!$B$6:$B$22</c15:sqref>
                        </c15:formulaRef>
                      </c:ext>
                    </c:extLst>
                    <c:numCache>
                      <c:formatCode>d\-mmm</c:formatCode>
                      <c:ptCount val="17"/>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formatCode="m/d/yyyy">
                        <c:v>41973</c:v>
                      </c:pt>
                    </c:numCache>
                  </c:numRef>
                </c:cat>
                <c:val>
                  <c:numRef>
                    <c:extLst xmlns:c15="http://schemas.microsoft.com/office/drawing/2012/chart">
                      <c:ext xmlns:c15="http://schemas.microsoft.com/office/drawing/2012/chart" uri="{02D57815-91ED-43cb-92C2-25804820EDAC}">
                        <c15:formulaRef>
                          <c15:sqref>Sheet1!$F$7:$F$22</c15:sqref>
                        </c15:formulaRef>
                      </c:ext>
                    </c:extLst>
                    <c:numCache>
                      <c:formatCode>0.000</c:formatCode>
                      <c:ptCount val="16"/>
                      <c:pt idx="1">
                        <c:v>3.0880000000000001E-2</c:v>
                      </c:pt>
                      <c:pt idx="2">
                        <c:v>0.248665</c:v>
                      </c:pt>
                      <c:pt idx="3">
                        <c:v>0.22587499999999999</c:v>
                      </c:pt>
                      <c:pt idx="4">
                        <c:v>0.15563520000000008</c:v>
                      </c:pt>
                      <c:pt idx="5">
                        <c:v>0.24182479999999984</c:v>
                      </c:pt>
                      <c:pt idx="6">
                        <c:v>4.8717032000000104E-2</c:v>
                      </c:pt>
                      <c:pt idx="7">
                        <c:v>5.7620887999999981E-2</c:v>
                      </c:pt>
                      <c:pt idx="8">
                        <c:v>4.1960400000000009E-2</c:v>
                      </c:pt>
                      <c:pt idx="9">
                        <c:v>6.591247999999994E-2</c:v>
                      </c:pt>
                      <c:pt idx="10">
                        <c:v>2.3372479999999918E-2</c:v>
                      </c:pt>
                      <c:pt idx="11">
                        <c:v>1.946848000000001E-2</c:v>
                      </c:pt>
                      <c:pt idx="12">
                        <c:v>9.7822400000000531E-3</c:v>
                      </c:pt>
                      <c:pt idx="13">
                        <c:v>0.21346944000000012</c:v>
                      </c:pt>
                      <c:pt idx="14">
                        <c:v>7.1666319999999617E-2</c:v>
                      </c:pt>
                      <c:pt idx="15">
                        <c:v>6.9070319995145679E-2</c:v>
                      </c:pt>
                    </c:numCache>
                  </c:numRef>
                </c:val>
                <c:smooth val="0"/>
              </c15:ser>
            </c15:filteredLineSeries>
          </c:ext>
        </c:extLst>
      </c:lineChart>
      <c:lineChart>
        <c:grouping val="standard"/>
        <c:varyColors val="0"/>
        <c:ser>
          <c:idx val="5"/>
          <c:order val="4"/>
          <c:tx>
            <c:strRef>
              <c:f>Sheet1!$H$5</c:f>
              <c:strCache>
                <c:ptCount val="1"/>
                <c:pt idx="0">
                  <c:v>24 hour flow KM^3  </c:v>
                </c:pt>
              </c:strCache>
            </c:strRef>
          </c:tx>
          <c:spPr>
            <a:ln w="28575" cap="rnd">
              <a:solidFill>
                <a:schemeClr val="accent6"/>
              </a:solidFill>
              <a:round/>
            </a:ln>
            <a:effectLst/>
          </c:spPr>
          <c:marker>
            <c:symbol val="none"/>
          </c:marker>
          <c:trendline>
            <c:spPr>
              <a:ln w="19050" cap="rnd">
                <a:solidFill>
                  <a:schemeClr val="accent6"/>
                </a:solidFill>
                <a:prstDash val="sysDot"/>
              </a:ln>
              <a:effectLst/>
            </c:spPr>
            <c:trendlineType val="movingAvg"/>
            <c:period val="3"/>
            <c:dispRSqr val="0"/>
            <c:dispEq val="0"/>
          </c:trendline>
          <c:cat>
            <c:numRef>
              <c:f>Sheet1!$B$6:$B$22</c:f>
              <c:numCache>
                <c:formatCode>d\-mmm</c:formatCode>
                <c:ptCount val="17"/>
                <c:pt idx="0">
                  <c:v>41867</c:v>
                </c:pt>
                <c:pt idx="1">
                  <c:v>41880</c:v>
                </c:pt>
                <c:pt idx="2">
                  <c:v>41883</c:v>
                </c:pt>
                <c:pt idx="3">
                  <c:v>41895</c:v>
                </c:pt>
                <c:pt idx="4">
                  <c:v>41902</c:v>
                </c:pt>
                <c:pt idx="5">
                  <c:v>41908</c:v>
                </c:pt>
                <c:pt idx="6">
                  <c:v>41919</c:v>
                </c:pt>
                <c:pt idx="7">
                  <c:v>41922</c:v>
                </c:pt>
                <c:pt idx="8">
                  <c:v>41929</c:v>
                </c:pt>
                <c:pt idx="9">
                  <c:v>41931</c:v>
                </c:pt>
                <c:pt idx="10">
                  <c:v>41935</c:v>
                </c:pt>
                <c:pt idx="11">
                  <c:v>41936</c:v>
                </c:pt>
                <c:pt idx="12">
                  <c:v>41939</c:v>
                </c:pt>
                <c:pt idx="13">
                  <c:v>41940</c:v>
                </c:pt>
                <c:pt idx="14">
                  <c:v>41956</c:v>
                </c:pt>
                <c:pt idx="15">
                  <c:v>41968</c:v>
                </c:pt>
                <c:pt idx="16" formatCode="m/d/yyyy">
                  <c:v>41973</c:v>
                </c:pt>
              </c:numCache>
            </c:numRef>
          </c:cat>
          <c:val>
            <c:numRef>
              <c:f>Sheet1!$H$6:$H$22</c:f>
              <c:numCache>
                <c:formatCode>0.000</c:formatCode>
                <c:ptCount val="17"/>
                <c:pt idx="0">
                  <c:v>0</c:v>
                </c:pt>
                <c:pt idx="1">
                  <c:v>0</c:v>
                </c:pt>
                <c:pt idx="2">
                  <c:v>1.0293333333333333E-2</c:v>
                </c:pt>
                <c:pt idx="3">
                  <c:v>2.0722083333333332E-2</c:v>
                </c:pt>
                <c:pt idx="4">
                  <c:v>3.226785714285714E-2</c:v>
                </c:pt>
                <c:pt idx="5">
                  <c:v>2.5939200000000013E-2</c:v>
                </c:pt>
                <c:pt idx="6">
                  <c:v>2.1984072727272711E-2</c:v>
                </c:pt>
                <c:pt idx="7">
                  <c:v>1.6239010666666703E-2</c:v>
                </c:pt>
                <c:pt idx="8">
                  <c:v>8.2315554285714264E-3</c:v>
                </c:pt>
                <c:pt idx="9">
                  <c:v>2.0980200000000004E-2</c:v>
                </c:pt>
                <c:pt idx="10">
                  <c:v>1.6478119999999985E-2</c:v>
                </c:pt>
                <c:pt idx="11">
                  <c:v>2.3372479999999918E-2</c:v>
                </c:pt>
                <c:pt idx="12">
                  <c:v>6.4894933333333365E-3</c:v>
                </c:pt>
                <c:pt idx="13">
                  <c:v>9.7822400000000531E-3</c:v>
                </c:pt>
                <c:pt idx="14">
                  <c:v>1.3341840000000008E-2</c:v>
                </c:pt>
                <c:pt idx="15">
                  <c:v>5.9721933333333017E-3</c:v>
                </c:pt>
                <c:pt idx="16">
                  <c:v>1.3814063999029135E-2</c:v>
                </c:pt>
              </c:numCache>
            </c:numRef>
          </c:val>
          <c:smooth val="0"/>
        </c:ser>
        <c:dLbls>
          <c:showLegendKey val="0"/>
          <c:showVal val="0"/>
          <c:showCatName val="0"/>
          <c:showSerName val="0"/>
          <c:showPercent val="0"/>
          <c:showBubbleSize val="0"/>
        </c:dLbls>
        <c:marker val="1"/>
        <c:smooth val="0"/>
        <c:axId val="207540960"/>
        <c:axId val="207540400"/>
      </c:lineChart>
      <c:dateAx>
        <c:axId val="153331056"/>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207539840"/>
        <c:crosses val="autoZero"/>
        <c:auto val="1"/>
        <c:lblOffset val="100"/>
        <c:baseTimeUnit val="days"/>
      </c:dateAx>
      <c:valAx>
        <c:axId val="207539840"/>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153331056"/>
        <c:crosses val="autoZero"/>
        <c:crossBetween val="between"/>
      </c:valAx>
      <c:valAx>
        <c:axId val="207540400"/>
        <c:scaling>
          <c:orientation val="minMax"/>
        </c:scaling>
        <c:delete val="0"/>
        <c:axPos val="r"/>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207540960"/>
        <c:crosses val="max"/>
        <c:crossBetween val="between"/>
      </c:valAx>
      <c:dateAx>
        <c:axId val="207540960"/>
        <c:scaling>
          <c:orientation val="minMax"/>
        </c:scaling>
        <c:delete val="1"/>
        <c:axPos val="b"/>
        <c:numFmt formatCode="d\-mmm" sourceLinked="1"/>
        <c:majorTickMark val="out"/>
        <c:minorTickMark val="none"/>
        <c:tickLblPos val="nextTo"/>
        <c:crossAx val="207540400"/>
        <c:crosses val="autoZero"/>
        <c:auto val="1"/>
        <c:lblOffset val="100"/>
        <c:baseTimeUnit val="days"/>
      </c:date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Sheet1!$E$28</c:f>
              <c:strCache>
                <c:ptCount val="1"/>
                <c:pt idx="0">
                  <c:v>Subsidence total Km^3</c:v>
                </c:pt>
              </c:strCache>
            </c:strRef>
          </c:tx>
          <c:spPr>
            <a:ln w="28575" cap="rnd">
              <a:solidFill>
                <a:srgbClr val="0070C0"/>
              </a:solidFill>
              <a:round/>
            </a:ln>
            <a:effectLst/>
          </c:spPr>
          <c:marker>
            <c:symbol val="none"/>
          </c:marker>
          <c:cat>
            <c:numRef>
              <c:f>Sheet1!$B$29:$B$37</c:f>
              <c:numCache>
                <c:formatCode>d\-mmm</c:formatCode>
                <c:ptCount val="9"/>
                <c:pt idx="0">
                  <c:v>41867</c:v>
                </c:pt>
                <c:pt idx="1">
                  <c:v>41894</c:v>
                </c:pt>
                <c:pt idx="2">
                  <c:v>41905</c:v>
                </c:pt>
                <c:pt idx="3">
                  <c:v>41917</c:v>
                </c:pt>
                <c:pt idx="4">
                  <c:v>41928</c:v>
                </c:pt>
                <c:pt idx="5">
                  <c:v>41931</c:v>
                </c:pt>
                <c:pt idx="6">
                  <c:v>41933</c:v>
                </c:pt>
                <c:pt idx="7">
                  <c:v>41939</c:v>
                </c:pt>
                <c:pt idx="8" formatCode="m/d/yyyy">
                  <c:v>41973</c:v>
                </c:pt>
              </c:numCache>
            </c:numRef>
          </c:cat>
          <c:val>
            <c:numRef>
              <c:f>Sheet1!$E$29:$E$37</c:f>
              <c:numCache>
                <c:formatCode>0.000</c:formatCode>
                <c:ptCount val="9"/>
                <c:pt idx="0">
                  <c:v>0</c:v>
                </c:pt>
                <c:pt idx="1">
                  <c:v>0.621</c:v>
                </c:pt>
                <c:pt idx="2">
                  <c:v>0.7641</c:v>
                </c:pt>
                <c:pt idx="3">
                  <c:v>0.89100000000000001</c:v>
                </c:pt>
                <c:pt idx="4">
                  <c:v>0.999</c:v>
                </c:pt>
                <c:pt idx="5">
                  <c:v>1.026</c:v>
                </c:pt>
                <c:pt idx="6">
                  <c:v>1.04355</c:v>
                </c:pt>
                <c:pt idx="7">
                  <c:v>1.0962000000000001</c:v>
                </c:pt>
                <c:pt idx="8" formatCode="&quot;&quot;0.0&quot; km³&quot;">
                  <c:v>1.3899600000000001</c:v>
                </c:pt>
              </c:numCache>
            </c:numRef>
          </c:val>
          <c:smooth val="0"/>
        </c:ser>
        <c:dLbls>
          <c:showLegendKey val="0"/>
          <c:showVal val="0"/>
          <c:showCatName val="0"/>
          <c:showSerName val="0"/>
          <c:showPercent val="0"/>
          <c:showBubbleSize val="0"/>
        </c:dLbls>
        <c:marker val="1"/>
        <c:smooth val="0"/>
        <c:axId val="207546000"/>
        <c:axId val="207546560"/>
        <c:extLst>
          <c:ext xmlns:c15="http://schemas.microsoft.com/office/drawing/2012/chart" uri="{02D57815-91ED-43cb-92C2-25804820EDAC}">
            <c15:filteredLineSeries>
              <c15:ser>
                <c:idx val="0"/>
                <c:order val="0"/>
                <c:tx>
                  <c:strRef>
                    <c:extLst>
                      <c:ext uri="{02D57815-91ED-43cb-92C2-25804820EDAC}">
                        <c15:formulaRef>
                          <c15:sqref>Sheet1!$C$27:$C$28</c15:sqref>
                        </c15:formulaRef>
                      </c:ext>
                    </c:extLst>
                    <c:strCache>
                      <c:ptCount val="2"/>
                      <c:pt idx="0">
                        <c:v>before mesurments</c:v>
                      </c:pt>
                      <c:pt idx="1">
                        <c:v>Delta days</c:v>
                      </c:pt>
                    </c:strCache>
                  </c:strRef>
                </c:tx>
                <c:spPr>
                  <a:ln w="28575" cap="rnd">
                    <a:solidFill>
                      <a:schemeClr val="accent1"/>
                    </a:solidFill>
                    <a:round/>
                  </a:ln>
                  <a:effectLst/>
                </c:spPr>
                <c:marker>
                  <c:symbol val="none"/>
                </c:marker>
                <c:cat>
                  <c:numRef>
                    <c:extLst>
                      <c:ext uri="{02D57815-91ED-43cb-92C2-25804820EDAC}">
                        <c15:formulaRef>
                          <c15:sqref>Sheet1!$B$29:$B$37</c15:sqref>
                        </c15:formulaRef>
                      </c:ext>
                    </c:extLst>
                    <c:numCache>
                      <c:formatCode>d\-mmm</c:formatCode>
                      <c:ptCount val="9"/>
                      <c:pt idx="0">
                        <c:v>41867</c:v>
                      </c:pt>
                      <c:pt idx="1">
                        <c:v>41894</c:v>
                      </c:pt>
                      <c:pt idx="2">
                        <c:v>41905</c:v>
                      </c:pt>
                      <c:pt idx="3">
                        <c:v>41917</c:v>
                      </c:pt>
                      <c:pt idx="4">
                        <c:v>41928</c:v>
                      </c:pt>
                      <c:pt idx="5">
                        <c:v>41931</c:v>
                      </c:pt>
                      <c:pt idx="6">
                        <c:v>41933</c:v>
                      </c:pt>
                      <c:pt idx="7">
                        <c:v>41939</c:v>
                      </c:pt>
                      <c:pt idx="8" formatCode="m/d/yyyy">
                        <c:v>41973</c:v>
                      </c:pt>
                    </c:numCache>
                  </c:numRef>
                </c:cat>
                <c:val>
                  <c:numRef>
                    <c:extLst>
                      <c:ext uri="{02D57815-91ED-43cb-92C2-25804820EDAC}">
                        <c15:formulaRef>
                          <c15:sqref>Sheet1!$C$29:$C$37</c15:sqref>
                        </c15:formulaRef>
                      </c:ext>
                    </c:extLst>
                    <c:numCache>
                      <c:formatCode>General</c:formatCode>
                      <c:ptCount val="9"/>
                      <c:pt idx="1">
                        <c:v>27</c:v>
                      </c:pt>
                      <c:pt idx="2">
                        <c:v>11</c:v>
                      </c:pt>
                      <c:pt idx="3">
                        <c:v>12</c:v>
                      </c:pt>
                      <c:pt idx="4">
                        <c:v>11</c:v>
                      </c:pt>
                      <c:pt idx="5">
                        <c:v>3</c:v>
                      </c:pt>
                      <c:pt idx="6">
                        <c:v>2</c:v>
                      </c:pt>
                      <c:pt idx="7">
                        <c:v>6</c:v>
                      </c:pt>
                      <c:pt idx="8">
                        <c:v>34</c:v>
                      </c:pt>
                    </c:numCache>
                  </c:numRef>
                </c:val>
                <c:smooth val="0"/>
              </c15:ser>
            </c15:filteredLineSeries>
            <c15:filteredLineSeries>
              <c15:ser>
                <c:idx val="3"/>
                <c:order val="2"/>
                <c:tx>
                  <c:strRef>
                    <c:extLst xmlns:c15="http://schemas.microsoft.com/office/drawing/2012/chart">
                      <c:ext xmlns:c15="http://schemas.microsoft.com/office/drawing/2012/chart" uri="{02D57815-91ED-43cb-92C2-25804820EDAC}">
                        <c15:formulaRef>
                          <c15:sqref>Sheet1!$F$27:$F$28</c15:sqref>
                        </c15:formulaRef>
                      </c:ext>
                    </c:extLst>
                    <c:strCache>
                      <c:ptCount val="2"/>
                      <c:pt idx="0">
                        <c:v>Estimated susidence in forcast</c:v>
                      </c:pt>
                      <c:pt idx="1">
                        <c:v>Volume reduction.  Km^3</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Sheet1!$B$29:$B$37</c15:sqref>
                        </c15:formulaRef>
                      </c:ext>
                    </c:extLst>
                    <c:numCache>
                      <c:formatCode>d\-mmm</c:formatCode>
                      <c:ptCount val="9"/>
                      <c:pt idx="0">
                        <c:v>41867</c:v>
                      </c:pt>
                      <c:pt idx="1">
                        <c:v>41894</c:v>
                      </c:pt>
                      <c:pt idx="2">
                        <c:v>41905</c:v>
                      </c:pt>
                      <c:pt idx="3">
                        <c:v>41917</c:v>
                      </c:pt>
                      <c:pt idx="4">
                        <c:v>41928</c:v>
                      </c:pt>
                      <c:pt idx="5">
                        <c:v>41931</c:v>
                      </c:pt>
                      <c:pt idx="6">
                        <c:v>41933</c:v>
                      </c:pt>
                      <c:pt idx="7">
                        <c:v>41939</c:v>
                      </c:pt>
                      <c:pt idx="8" formatCode="m/d/yyyy">
                        <c:v>41973</c:v>
                      </c:pt>
                    </c:numCache>
                  </c:numRef>
                </c:cat>
                <c:val>
                  <c:numRef>
                    <c:extLst xmlns:c15="http://schemas.microsoft.com/office/drawing/2012/chart">
                      <c:ext xmlns:c15="http://schemas.microsoft.com/office/drawing/2012/chart" uri="{02D57815-91ED-43cb-92C2-25804820EDAC}">
                        <c15:formulaRef>
                          <c15:sqref>Sheet1!$F$29:$F$37</c15:sqref>
                        </c15:formulaRef>
                      </c:ext>
                    </c:extLst>
                    <c:numCache>
                      <c:formatCode>0.000</c:formatCode>
                      <c:ptCount val="9"/>
                      <c:pt idx="1">
                        <c:v>0.621</c:v>
                      </c:pt>
                      <c:pt idx="2">
                        <c:v>0.1431</c:v>
                      </c:pt>
                      <c:pt idx="3">
                        <c:v>0.12690000000000001</c:v>
                      </c:pt>
                      <c:pt idx="4">
                        <c:v>0.10799999999999998</c:v>
                      </c:pt>
                      <c:pt idx="5">
                        <c:v>2.7000000000000024E-2</c:v>
                      </c:pt>
                      <c:pt idx="6">
                        <c:v>1.7549999999999955E-2</c:v>
                      </c:pt>
                      <c:pt idx="7">
                        <c:v>5.2650000000000086E-2</c:v>
                      </c:pt>
                      <c:pt idx="8" formatCode="&quot;&quot;0.0&quot; km³&quot;">
                        <c:v>0.29376000000000002</c:v>
                      </c:pt>
                    </c:numCache>
                  </c:numRef>
                </c:val>
                <c:smooth val="0"/>
              </c15:ser>
            </c15:filteredLineSeries>
            <c15:filteredLineSeries>
              <c15:ser>
                <c:idx val="4"/>
                <c:order val="3"/>
                <c:tx>
                  <c:strRef>
                    <c:extLst xmlns:c15="http://schemas.microsoft.com/office/drawing/2012/chart">
                      <c:ext xmlns:c15="http://schemas.microsoft.com/office/drawing/2012/chart" uri="{02D57815-91ED-43cb-92C2-25804820EDAC}">
                        <c15:formulaRef>
                          <c15:sqref>Sheet1!$G$27:$G$28</c15:sqref>
                        </c15:formulaRef>
                      </c:ext>
                    </c:extLst>
                    <c:strCache>
                      <c:ptCount val="2"/>
                      <c:pt idx="0">
                        <c:v>Estimated susidence in forcast</c:v>
                      </c:pt>
                      <c:pt idx="1">
                        <c:v>Rift volume  +   HH-BB</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Sheet1!$B$29:$B$37</c15:sqref>
                        </c15:formulaRef>
                      </c:ext>
                    </c:extLst>
                    <c:numCache>
                      <c:formatCode>d\-mmm</c:formatCode>
                      <c:ptCount val="9"/>
                      <c:pt idx="0">
                        <c:v>41867</c:v>
                      </c:pt>
                      <c:pt idx="1">
                        <c:v>41894</c:v>
                      </c:pt>
                      <c:pt idx="2">
                        <c:v>41905</c:v>
                      </c:pt>
                      <c:pt idx="3">
                        <c:v>41917</c:v>
                      </c:pt>
                      <c:pt idx="4">
                        <c:v>41928</c:v>
                      </c:pt>
                      <c:pt idx="5">
                        <c:v>41931</c:v>
                      </c:pt>
                      <c:pt idx="6">
                        <c:v>41933</c:v>
                      </c:pt>
                      <c:pt idx="7">
                        <c:v>41939</c:v>
                      </c:pt>
                      <c:pt idx="8" formatCode="m/d/yyyy">
                        <c:v>41973</c:v>
                      </c:pt>
                    </c:numCache>
                  </c:numRef>
                </c:cat>
                <c:val>
                  <c:numRef>
                    <c:extLst xmlns:c15="http://schemas.microsoft.com/office/drawing/2012/chart">
                      <c:ext xmlns:c15="http://schemas.microsoft.com/office/drawing/2012/chart" uri="{02D57815-91ED-43cb-92C2-25804820EDAC}">
                        <c15:formulaRef>
                          <c15:sqref>Sheet1!$G$29:$G$37</c15:sqref>
                        </c15:formulaRef>
                      </c:ext>
                    </c:extLst>
                    <c:numCache>
                      <c:formatCode>0.000</c:formatCode>
                      <c:ptCount val="9"/>
                      <c:pt idx="8" formatCode="&quot;&quot;0.0&quot; km³&quot;">
                        <c:v>1.062293759998483</c:v>
                      </c:pt>
                    </c:numCache>
                  </c:numRef>
                </c:val>
                <c:smooth val="0"/>
              </c15:ser>
            </c15:filteredLineSeries>
          </c:ext>
        </c:extLst>
      </c:lineChart>
      <c:lineChart>
        <c:grouping val="standard"/>
        <c:varyColors val="0"/>
        <c:ser>
          <c:idx val="5"/>
          <c:order val="4"/>
          <c:tx>
            <c:strRef>
              <c:f>Sheet1!$H$28</c:f>
              <c:strCache>
                <c:ptCount val="1"/>
                <c:pt idx="0">
                  <c:v>24 hour flow  KM^3</c:v>
                </c:pt>
              </c:strCache>
            </c:strRef>
          </c:tx>
          <c:spPr>
            <a:ln w="28575" cap="rnd">
              <a:solidFill>
                <a:schemeClr val="accent6"/>
              </a:solidFill>
              <a:round/>
            </a:ln>
            <a:effectLst/>
          </c:spPr>
          <c:marker>
            <c:symbol val="none"/>
          </c:marker>
          <c:trendline>
            <c:spPr>
              <a:ln w="19050" cap="rnd">
                <a:solidFill>
                  <a:schemeClr val="accent6"/>
                </a:solidFill>
                <a:prstDash val="sysDot"/>
              </a:ln>
              <a:effectLst/>
            </c:spPr>
            <c:trendlineType val="movingAvg"/>
            <c:period val="3"/>
            <c:dispRSqr val="0"/>
            <c:dispEq val="0"/>
          </c:trendline>
          <c:cat>
            <c:numRef>
              <c:f>Sheet1!$B$29:$B$37</c:f>
              <c:numCache>
                <c:formatCode>d\-mmm</c:formatCode>
                <c:ptCount val="9"/>
                <c:pt idx="0">
                  <c:v>41867</c:v>
                </c:pt>
                <c:pt idx="1">
                  <c:v>41894</c:v>
                </c:pt>
                <c:pt idx="2">
                  <c:v>41905</c:v>
                </c:pt>
                <c:pt idx="3">
                  <c:v>41917</c:v>
                </c:pt>
                <c:pt idx="4">
                  <c:v>41928</c:v>
                </c:pt>
                <c:pt idx="5">
                  <c:v>41931</c:v>
                </c:pt>
                <c:pt idx="6">
                  <c:v>41933</c:v>
                </c:pt>
                <c:pt idx="7">
                  <c:v>41939</c:v>
                </c:pt>
                <c:pt idx="8" formatCode="m/d/yyyy">
                  <c:v>41973</c:v>
                </c:pt>
              </c:numCache>
            </c:numRef>
          </c:cat>
          <c:val>
            <c:numRef>
              <c:f>Sheet1!$H$29:$H$37</c:f>
              <c:numCache>
                <c:formatCode>0.000</c:formatCode>
                <c:ptCount val="9"/>
                <c:pt idx="0">
                  <c:v>2.3E-2</c:v>
                </c:pt>
                <c:pt idx="1">
                  <c:v>2.3E-2</c:v>
                </c:pt>
                <c:pt idx="2">
                  <c:v>1.3009090909090909E-2</c:v>
                </c:pt>
                <c:pt idx="3">
                  <c:v>1.0575000000000001E-2</c:v>
                </c:pt>
                <c:pt idx="4">
                  <c:v>9.8181818181818162E-3</c:v>
                </c:pt>
                <c:pt idx="5">
                  <c:v>9.000000000000008E-3</c:v>
                </c:pt>
                <c:pt idx="6">
                  <c:v>8.7749999999999773E-3</c:v>
                </c:pt>
                <c:pt idx="7">
                  <c:v>8.7750000000000137E-3</c:v>
                </c:pt>
                <c:pt idx="8">
                  <c:v>8.6400000000000001E-3</c:v>
                </c:pt>
              </c:numCache>
            </c:numRef>
          </c:val>
          <c:smooth val="0"/>
        </c:ser>
        <c:dLbls>
          <c:showLegendKey val="0"/>
          <c:showVal val="0"/>
          <c:showCatName val="0"/>
          <c:showSerName val="0"/>
          <c:showPercent val="0"/>
          <c:showBubbleSize val="0"/>
        </c:dLbls>
        <c:marker val="1"/>
        <c:smooth val="0"/>
        <c:axId val="207547680"/>
        <c:axId val="207547120"/>
      </c:lineChart>
      <c:dateAx>
        <c:axId val="207546000"/>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207546560"/>
        <c:crosses val="autoZero"/>
        <c:auto val="1"/>
        <c:lblOffset val="100"/>
        <c:baseTimeUnit val="days"/>
      </c:dateAx>
      <c:valAx>
        <c:axId val="207546560"/>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207546000"/>
        <c:crosses val="autoZero"/>
        <c:crossBetween val="between"/>
      </c:valAx>
      <c:valAx>
        <c:axId val="207547120"/>
        <c:scaling>
          <c:orientation val="minMax"/>
        </c:scaling>
        <c:delete val="0"/>
        <c:axPos val="r"/>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207547680"/>
        <c:crosses val="max"/>
        <c:crossBetween val="between"/>
      </c:valAx>
      <c:dateAx>
        <c:axId val="207547680"/>
        <c:scaling>
          <c:orientation val="minMax"/>
        </c:scaling>
        <c:delete val="1"/>
        <c:axPos val="b"/>
        <c:numFmt formatCode="d\-mmm" sourceLinked="1"/>
        <c:majorTickMark val="out"/>
        <c:minorTickMark val="none"/>
        <c:tickLblPos val="nextTo"/>
        <c:crossAx val="207547120"/>
        <c:crosses val="autoZero"/>
        <c:auto val="1"/>
        <c:lblOffset val="100"/>
        <c:baseTimeUnit val="days"/>
      </c:date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66676</xdr:colOff>
      <xdr:row>4</xdr:row>
      <xdr:rowOff>22412</xdr:rowOff>
    </xdr:from>
    <xdr:to>
      <xdr:col>17</xdr:col>
      <xdr:colOff>381000</xdr:colOff>
      <xdr:row>19</xdr:row>
      <xdr:rowOff>123266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69228</xdr:colOff>
      <xdr:row>25</xdr:row>
      <xdr:rowOff>32996</xdr:rowOff>
    </xdr:from>
    <xdr:to>
      <xdr:col>17</xdr:col>
      <xdr:colOff>356098</xdr:colOff>
      <xdr:row>39</xdr:row>
      <xdr:rowOff>122641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494059</xdr:colOff>
      <xdr:row>32</xdr:row>
      <xdr:rowOff>7564</xdr:rowOff>
    </xdr:from>
    <xdr:ext cx="3742115" cy="609013"/>
    <xdr:sp macro="" textlink="">
      <xdr:nvSpPr>
        <xdr:cNvPr id="8" name="TextBox 7"/>
        <xdr:cNvSpPr txBox="1"/>
      </xdr:nvSpPr>
      <xdr:spPr>
        <a:xfrm>
          <a:off x="6804372" y="7722814"/>
          <a:ext cx="3742115"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is-IS" sz="1100"/>
            <a:t>Subsidence is  0.25 km ^ 3 when the eruption begins. Material</a:t>
          </a:r>
        </a:p>
        <a:p>
          <a:pPr algn="ctr"/>
          <a:r>
            <a:rPr lang="is-IS" sz="1100"/>
            <a:t>missing in the dyke is estimated more than 0.5 km ^ 3</a:t>
          </a:r>
        </a:p>
        <a:p>
          <a:pPr algn="ctr"/>
          <a:r>
            <a:rPr lang="is-IS" sz="1100"/>
            <a:t>  even 1.5 km ^ 3</a:t>
          </a:r>
        </a:p>
      </xdr:txBody>
    </xdr:sp>
    <xdr:clientData/>
  </xdr:oneCellAnchor>
  <xdr:twoCellAnchor>
    <xdr:from>
      <xdr:col>10</xdr:col>
      <xdr:colOff>79562</xdr:colOff>
      <xdr:row>33</xdr:row>
      <xdr:rowOff>81521</xdr:rowOff>
    </xdr:from>
    <xdr:to>
      <xdr:col>10</xdr:col>
      <xdr:colOff>583828</xdr:colOff>
      <xdr:row>33</xdr:row>
      <xdr:rowOff>137551</xdr:rowOff>
    </xdr:to>
    <xdr:cxnSp macro="">
      <xdr:nvCxnSpPr>
        <xdr:cNvPr id="10" name="Straight Arrow Connector 9"/>
        <xdr:cNvCxnSpPr/>
      </xdr:nvCxnSpPr>
      <xdr:spPr>
        <a:xfrm flipH="1">
          <a:off x="6375587" y="8349221"/>
          <a:ext cx="504266" cy="56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457102</xdr:colOff>
      <xdr:row>1</xdr:row>
      <xdr:rowOff>314325</xdr:rowOff>
    </xdr:from>
    <xdr:ext cx="184730" cy="264560"/>
    <xdr:sp macro="" textlink="">
      <xdr:nvSpPr>
        <xdr:cNvPr id="15" name="TextBox 14"/>
        <xdr:cNvSpPr txBox="1"/>
      </xdr:nvSpPr>
      <xdr:spPr>
        <a:xfrm>
          <a:off x="7753252" y="50482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lang="is-I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showGridLines="0" tabSelected="1" zoomScale="90" zoomScaleNormal="90" workbookViewId="0">
      <selection activeCell="B22" sqref="B22"/>
    </sheetView>
  </sheetViews>
  <sheetFormatPr defaultRowHeight="15" x14ac:dyDescent="0.25"/>
  <cols>
    <col min="1" max="1" width="7" customWidth="1"/>
    <col min="2" max="2" width="12.28515625" customWidth="1"/>
    <col min="3" max="3" width="6.42578125" customWidth="1"/>
    <col min="4" max="4" width="8.140625" customWidth="1"/>
    <col min="5" max="5" width="10.28515625" bestFit="1" customWidth="1"/>
    <col min="6" max="6" width="10.28515625" customWidth="1"/>
    <col min="7" max="7" width="10" bestFit="1" customWidth="1"/>
    <col min="8" max="8" width="11.7109375" customWidth="1"/>
    <col min="13" max="13" width="12.85546875" customWidth="1"/>
    <col min="14" max="14" width="12.5703125" customWidth="1"/>
  </cols>
  <sheetData>
    <row r="2" spans="2:17" ht="68.25" customHeight="1" thickBot="1" x14ac:dyDescent="0.3">
      <c r="B2" s="42" t="s">
        <v>1</v>
      </c>
      <c r="C2" s="42"/>
      <c r="D2" s="42"/>
      <c r="E2" s="42"/>
      <c r="F2" s="42"/>
      <c r="G2" s="42"/>
      <c r="H2" s="42"/>
      <c r="I2" s="43"/>
      <c r="J2" s="43"/>
      <c r="K2" s="43"/>
      <c r="L2" s="43"/>
      <c r="M2" s="43"/>
      <c r="N2" s="43"/>
      <c r="O2" s="43"/>
      <c r="P2" s="43"/>
      <c r="Q2" s="43"/>
    </row>
    <row r="3" spans="2:17" ht="15" customHeight="1" thickBot="1" x14ac:dyDescent="0.3">
      <c r="B3" s="41"/>
      <c r="C3" s="41"/>
      <c r="D3" s="44"/>
      <c r="E3" s="21" t="s">
        <v>17</v>
      </c>
      <c r="F3" s="22"/>
      <c r="G3" s="22"/>
      <c r="H3" s="25">
        <v>1.8000000000000001E-4</v>
      </c>
    </row>
    <row r="4" spans="2:17" ht="15.75" thickBot="1" x14ac:dyDescent="0.3">
      <c r="B4" s="45"/>
      <c r="C4" s="45"/>
      <c r="D4" s="46"/>
      <c r="E4" s="21" t="s">
        <v>27</v>
      </c>
      <c r="F4" s="22"/>
      <c r="G4" s="22"/>
      <c r="H4" s="23">
        <v>1E-4</v>
      </c>
      <c r="J4" t="s">
        <v>18</v>
      </c>
    </row>
    <row r="5" spans="2:17" ht="45" x14ac:dyDescent="0.25">
      <c r="B5" s="7" t="s">
        <v>16</v>
      </c>
      <c r="C5" s="2" t="s">
        <v>15</v>
      </c>
      <c r="D5" s="2" t="s">
        <v>14</v>
      </c>
      <c r="E5" s="2" t="s">
        <v>25</v>
      </c>
      <c r="F5" s="2" t="s">
        <v>13</v>
      </c>
      <c r="G5" s="2" t="s">
        <v>12</v>
      </c>
      <c r="H5" s="3" t="s">
        <v>11</v>
      </c>
      <c r="I5" s="1"/>
    </row>
    <row r="6" spans="2:17" x14ac:dyDescent="0.25">
      <c r="B6" s="8">
        <v>41867</v>
      </c>
      <c r="C6" s="9"/>
      <c r="D6" s="4">
        <v>0</v>
      </c>
      <c r="E6" s="11">
        <v>0</v>
      </c>
      <c r="F6" s="4"/>
      <c r="G6" s="5">
        <f t="shared" ref="G6" si="0">E6*D6</f>
        <v>0</v>
      </c>
      <c r="H6" s="6">
        <f>G6/14</f>
        <v>0</v>
      </c>
    </row>
    <row r="7" spans="2:17" x14ac:dyDescent="0.25">
      <c r="B7" s="8">
        <v>41880</v>
      </c>
      <c r="C7" s="9"/>
      <c r="D7" s="4">
        <v>0</v>
      </c>
      <c r="E7" s="11">
        <v>7.0000000000000001E-3</v>
      </c>
      <c r="F7" s="4"/>
      <c r="G7" s="5">
        <f t="shared" ref="G7:G12" si="1">E7*D7</f>
        <v>0</v>
      </c>
      <c r="H7" s="6">
        <f>G7/14</f>
        <v>0</v>
      </c>
    </row>
    <row r="8" spans="2:17" x14ac:dyDescent="0.25">
      <c r="B8" s="8">
        <v>41883</v>
      </c>
      <c r="C8" s="9">
        <f t="shared" ref="C8:C12" si="2">B8-B7</f>
        <v>3</v>
      </c>
      <c r="D8" s="4">
        <v>4</v>
      </c>
      <c r="E8" s="11">
        <f>E7+((D8-D7)*H3)</f>
        <v>7.7200000000000003E-3</v>
      </c>
      <c r="F8" s="5">
        <f>G8-G7</f>
        <v>3.0880000000000001E-2</v>
      </c>
      <c r="G8" s="5">
        <f t="shared" si="1"/>
        <v>3.0880000000000001E-2</v>
      </c>
      <c r="H8" s="6">
        <f>F8/C8</f>
        <v>1.0293333333333333E-2</v>
      </c>
    </row>
    <row r="9" spans="2:17" x14ac:dyDescent="0.25">
      <c r="B9" s="8">
        <v>41895</v>
      </c>
      <c r="C9" s="9">
        <f t="shared" si="2"/>
        <v>12</v>
      </c>
      <c r="D9" s="4">
        <v>24.5</v>
      </c>
      <c r="E9" s="11">
        <f>E8+((D9-D8)*H3)</f>
        <v>1.141E-2</v>
      </c>
      <c r="F9" s="5">
        <f t="shared" ref="F9:F12" si="3">G9-G8</f>
        <v>0.248665</v>
      </c>
      <c r="G9" s="5">
        <f t="shared" si="1"/>
        <v>0.27954499999999999</v>
      </c>
      <c r="H9" s="6">
        <f t="shared" ref="H9:H12" si="4">F9/C9</f>
        <v>2.0722083333333332E-2</v>
      </c>
    </row>
    <row r="10" spans="2:17" x14ac:dyDescent="0.25">
      <c r="B10" s="8">
        <v>41902</v>
      </c>
      <c r="C10" s="9">
        <f t="shared" si="2"/>
        <v>7</v>
      </c>
      <c r="D10" s="4">
        <v>37</v>
      </c>
      <c r="E10" s="11">
        <f>E9+((D10-D9)*H3)</f>
        <v>1.366E-2</v>
      </c>
      <c r="F10" s="5">
        <f t="shared" si="3"/>
        <v>0.22587499999999999</v>
      </c>
      <c r="G10" s="5">
        <f t="shared" si="1"/>
        <v>0.50541999999999998</v>
      </c>
      <c r="H10" s="6">
        <f t="shared" si="4"/>
        <v>3.226785714285714E-2</v>
      </c>
    </row>
    <row r="11" spans="2:17" x14ac:dyDescent="0.25">
      <c r="B11" s="8">
        <v>41908</v>
      </c>
      <c r="C11" s="9">
        <f t="shared" si="2"/>
        <v>6</v>
      </c>
      <c r="D11" s="4">
        <v>44.2</v>
      </c>
      <c r="E11" s="11">
        <f>E10+((D11-D10)*H3)</f>
        <v>1.4956000000000001E-2</v>
      </c>
      <c r="F11" s="5">
        <f t="shared" si="3"/>
        <v>0.15563520000000008</v>
      </c>
      <c r="G11" s="5">
        <f t="shared" si="1"/>
        <v>0.66105520000000006</v>
      </c>
      <c r="H11" s="6">
        <f t="shared" si="4"/>
        <v>2.5939200000000013E-2</v>
      </c>
    </row>
    <row r="12" spans="2:17" x14ac:dyDescent="0.25">
      <c r="B12" s="8">
        <v>41919</v>
      </c>
      <c r="C12" s="9">
        <f t="shared" si="2"/>
        <v>11</v>
      </c>
      <c r="D12" s="4">
        <v>54</v>
      </c>
      <c r="E12" s="11">
        <f>E11+((D12-D11)*H3)</f>
        <v>1.6719999999999999E-2</v>
      </c>
      <c r="F12" s="5">
        <f t="shared" si="3"/>
        <v>0.24182479999999984</v>
      </c>
      <c r="G12" s="5">
        <f t="shared" si="1"/>
        <v>0.9028799999999999</v>
      </c>
      <c r="H12" s="6">
        <f t="shared" si="4"/>
        <v>2.1984072727272711E-2</v>
      </c>
    </row>
    <row r="13" spans="2:17" x14ac:dyDescent="0.25">
      <c r="B13" s="8">
        <v>41922</v>
      </c>
      <c r="C13" s="9">
        <f t="shared" ref="C13" si="5">B13-B12</f>
        <v>3</v>
      </c>
      <c r="D13" s="4">
        <v>55.82</v>
      </c>
      <c r="E13" s="11">
        <f>E12+((D13-D12)*H3)</f>
        <v>1.70476E-2</v>
      </c>
      <c r="F13" s="5">
        <f t="shared" ref="F13" si="6">G13-G12</f>
        <v>4.8717032000000104E-2</v>
      </c>
      <c r="G13" s="5">
        <f t="shared" ref="G13:G14" si="7">E13*D13</f>
        <v>0.95159703200000001</v>
      </c>
      <c r="H13" s="6">
        <f t="shared" ref="H13:H14" si="8">F13/C13</f>
        <v>1.6239010666666703E-2</v>
      </c>
    </row>
    <row r="14" spans="2:17" x14ac:dyDescent="0.25">
      <c r="B14" s="8">
        <v>41929</v>
      </c>
      <c r="C14" s="9">
        <f t="shared" ref="C14:C19" si="9">B14-B13</f>
        <v>7</v>
      </c>
      <c r="D14" s="4">
        <v>59.2</v>
      </c>
      <c r="E14" s="11">
        <f>E13+((D14-D13)*H2)</f>
        <v>1.70476E-2</v>
      </c>
      <c r="F14" s="5">
        <f t="shared" ref="F14:F19" si="10">G14-G13</f>
        <v>5.7620887999999981E-2</v>
      </c>
      <c r="G14" s="5">
        <f t="shared" si="7"/>
        <v>1.00921792</v>
      </c>
      <c r="H14" s="6">
        <f t="shared" si="8"/>
        <v>8.2315554285714264E-3</v>
      </c>
    </row>
    <row r="15" spans="2:17" x14ac:dyDescent="0.25">
      <c r="B15" s="8">
        <v>41931</v>
      </c>
      <c r="C15" s="9">
        <f t="shared" si="9"/>
        <v>2</v>
      </c>
      <c r="D15" s="4">
        <v>60.7</v>
      </c>
      <c r="E15" s="11">
        <f>E14+((D15-D14)*H3)</f>
        <v>1.7317599999999999E-2</v>
      </c>
      <c r="F15" s="5">
        <f t="shared" si="10"/>
        <v>4.1960400000000009E-2</v>
      </c>
      <c r="G15" s="5">
        <f t="shared" ref="G15" si="11">E15*D15</f>
        <v>1.05117832</v>
      </c>
      <c r="H15" s="6">
        <f t="shared" ref="H15" si="12">F15/C15</f>
        <v>2.0980200000000004E-2</v>
      </c>
    </row>
    <row r="16" spans="2:17" x14ac:dyDescent="0.25">
      <c r="B16" s="8">
        <v>41935</v>
      </c>
      <c r="C16" s="9">
        <f t="shared" si="9"/>
        <v>4</v>
      </c>
      <c r="D16" s="4">
        <v>63</v>
      </c>
      <c r="E16" s="11">
        <f>E15+((D16-D15)*H3)</f>
        <v>1.77316E-2</v>
      </c>
      <c r="F16" s="5">
        <f t="shared" si="10"/>
        <v>6.591247999999994E-2</v>
      </c>
      <c r="G16" s="5">
        <f t="shared" ref="G16" si="13">E16*D16</f>
        <v>1.1170907999999999</v>
      </c>
      <c r="H16" s="6">
        <f t="shared" ref="H16" si="14">F16/C16</f>
        <v>1.6478119999999985E-2</v>
      </c>
    </row>
    <row r="17" spans="2:14" x14ac:dyDescent="0.25">
      <c r="B17" s="8">
        <v>41936</v>
      </c>
      <c r="C17" s="9">
        <f t="shared" si="9"/>
        <v>1</v>
      </c>
      <c r="D17" s="4">
        <v>63.8</v>
      </c>
      <c r="E17" s="11">
        <f>E16+((D17-D16)*H3)</f>
        <v>1.7875599999999998E-2</v>
      </c>
      <c r="F17" s="5">
        <f t="shared" si="10"/>
        <v>2.3372479999999918E-2</v>
      </c>
      <c r="G17" s="5">
        <f t="shared" ref="G17" si="15">E17*D17</f>
        <v>1.1404632799999999</v>
      </c>
      <c r="H17" s="6">
        <f t="shared" ref="H17" si="16">F17/C17</f>
        <v>2.3372479999999918E-2</v>
      </c>
    </row>
    <row r="18" spans="2:14" x14ac:dyDescent="0.25">
      <c r="B18" s="8">
        <v>41939</v>
      </c>
      <c r="C18" s="9">
        <f t="shared" si="9"/>
        <v>3</v>
      </c>
      <c r="D18" s="4">
        <f>63.8+0.8</f>
        <v>64.599999999999994</v>
      </c>
      <c r="E18" s="11">
        <f>E17+((D18-D17)*H4)</f>
        <v>1.7955599999999999E-2</v>
      </c>
      <c r="F18" s="5">
        <f t="shared" si="10"/>
        <v>1.946848000000001E-2</v>
      </c>
      <c r="G18" s="5">
        <f t="shared" ref="G18" si="17">E18*D18</f>
        <v>1.1599317599999999</v>
      </c>
      <c r="H18" s="6">
        <f t="shared" ref="H18" si="18">F18/C18</f>
        <v>6.4894933333333365E-3</v>
      </c>
    </row>
    <row r="19" spans="2:14" x14ac:dyDescent="0.25">
      <c r="B19" s="8">
        <v>41940</v>
      </c>
      <c r="C19" s="9">
        <f t="shared" si="9"/>
        <v>1</v>
      </c>
      <c r="D19" s="4">
        <v>65</v>
      </c>
      <c r="E19" s="11">
        <f>E18+((D19-D18)*H4)</f>
        <v>1.79956E-2</v>
      </c>
      <c r="F19" s="5">
        <f t="shared" si="10"/>
        <v>9.7822400000000531E-3</v>
      </c>
      <c r="G19" s="5">
        <f t="shared" ref="G19:G22" si="19">E19*D19</f>
        <v>1.1697139999999999</v>
      </c>
      <c r="H19" s="6">
        <f t="shared" ref="H19:H22" si="20">F19/C19</f>
        <v>9.7822400000000531E-3</v>
      </c>
    </row>
    <row r="20" spans="2:14" x14ac:dyDescent="0.25">
      <c r="B20" s="8">
        <v>41956</v>
      </c>
      <c r="C20" s="9">
        <f t="shared" ref="C20" si="21">B20-B19</f>
        <v>16</v>
      </c>
      <c r="D20" s="4">
        <v>71.900000000000006</v>
      </c>
      <c r="E20" s="11">
        <f>E19+((D20-D19)*H3)</f>
        <v>1.9237600000000001E-2</v>
      </c>
      <c r="F20" s="5">
        <f t="shared" ref="F20" si="22">G20-G19</f>
        <v>0.21346944000000012</v>
      </c>
      <c r="G20" s="5">
        <f t="shared" ref="G20" si="23">E20*D20</f>
        <v>1.38318344</v>
      </c>
      <c r="H20" s="6">
        <f t="shared" ref="H20" si="24">F20/C20</f>
        <v>1.3341840000000008E-2</v>
      </c>
    </row>
    <row r="21" spans="2:14" ht="15.75" thickBot="1" x14ac:dyDescent="0.3">
      <c r="B21" s="8">
        <v>41968</v>
      </c>
      <c r="C21" s="9">
        <f t="shared" ref="C21" si="25">B21-B20</f>
        <v>12</v>
      </c>
      <c r="D21" s="4">
        <v>74.099999999999994</v>
      </c>
      <c r="E21" s="11">
        <f>E20+((D21-D20)*H3)</f>
        <v>1.9633599999999998E-2</v>
      </c>
      <c r="F21" s="5">
        <f t="shared" ref="F21" si="26">G21-G20</f>
        <v>7.1666319999999617E-2</v>
      </c>
      <c r="G21" s="5">
        <f t="shared" ref="G21" si="27">E21*D21</f>
        <v>1.4548497599999997</v>
      </c>
      <c r="H21" s="6">
        <f t="shared" ref="H21" si="28">F21/C21</f>
        <v>5.9721933333333017E-3</v>
      </c>
    </row>
    <row r="22" spans="2:14" ht="15.75" thickBot="1" x14ac:dyDescent="0.3">
      <c r="B22" s="33">
        <v>41973</v>
      </c>
      <c r="C22" s="10">
        <f>B22-B21</f>
        <v>5</v>
      </c>
      <c r="D22" s="15">
        <f ca="1">D21+(((D22-D20)/C20)*C22)</f>
        <v>75.099999999943492</v>
      </c>
      <c r="E22" s="12">
        <f ca="1">E20+((D22-D21)*H4)</f>
        <v>1.9337599999994352E-2</v>
      </c>
      <c r="F22" s="13">
        <f ca="1">G22-G20</f>
        <v>6.9070319995145679E-2</v>
      </c>
      <c r="G22" s="13">
        <f t="shared" ca="1" si="19"/>
        <v>1.4522537599984831</v>
      </c>
      <c r="H22" s="14">
        <f t="shared" ca="1" si="20"/>
        <v>1.3814063999029135E-2</v>
      </c>
      <c r="K22" s="21" t="s">
        <v>4</v>
      </c>
      <c r="L22" s="22"/>
      <c r="M22" s="22"/>
      <c r="N22" s="36">
        <f ca="1">(G22*1000*1000*1000/(3600*24))/C23</f>
        <v>180.73647949005414</v>
      </c>
    </row>
    <row r="23" spans="2:14" ht="15.75" thickBot="1" x14ac:dyDescent="0.3">
      <c r="B23" s="17"/>
      <c r="C23" s="18">
        <f>B22-B7</f>
        <v>93</v>
      </c>
      <c r="D23" s="19">
        <f>C23/365</f>
        <v>0.25479452054794521</v>
      </c>
      <c r="F23" s="35" t="s">
        <v>10</v>
      </c>
      <c r="G23" s="20"/>
      <c r="H23" s="32">
        <f ca="1">H22*1000*1000*1000/(3600*24)</f>
        <v>159.88499998876316</v>
      </c>
      <c r="K23" s="21" t="s">
        <v>3</v>
      </c>
      <c r="L23" s="22"/>
      <c r="M23" s="22"/>
      <c r="N23" s="36">
        <f>(E37*1000*1000*1000/(3600*24))/C23</f>
        <v>172.98387096774192</v>
      </c>
    </row>
    <row r="24" spans="2:14" ht="15.75" thickBot="1" x14ac:dyDescent="0.3">
      <c r="B24" s="41" t="s">
        <v>2</v>
      </c>
      <c r="C24" s="41"/>
      <c r="D24" s="41"/>
      <c r="E24" s="41"/>
      <c r="F24" s="41"/>
      <c r="G24" s="41"/>
      <c r="H24" s="41"/>
    </row>
    <row r="25" spans="2:14" ht="15.75" thickBot="1" x14ac:dyDescent="0.3">
      <c r="B25" s="41"/>
      <c r="C25" s="41"/>
      <c r="D25" s="41"/>
      <c r="E25" s="41"/>
      <c r="F25" s="41"/>
      <c r="G25" s="41"/>
      <c r="H25" s="41"/>
      <c r="J25" t="s">
        <v>19</v>
      </c>
      <c r="L25" s="21" t="s">
        <v>5</v>
      </c>
      <c r="M25" s="22"/>
      <c r="N25" s="37">
        <v>1</v>
      </c>
    </row>
    <row r="26" spans="2:14" ht="15.75" thickBot="1" x14ac:dyDescent="0.3">
      <c r="B26" s="26" t="s">
        <v>6</v>
      </c>
      <c r="C26" s="27"/>
      <c r="D26" s="28"/>
      <c r="E26" s="26" t="s">
        <v>8</v>
      </c>
      <c r="F26" s="27"/>
      <c r="G26" s="28"/>
      <c r="H26" s="38">
        <v>2.7E-2</v>
      </c>
    </row>
    <row r="27" spans="2:14" ht="15.75" thickBot="1" x14ac:dyDescent="0.3">
      <c r="B27" s="21" t="s">
        <v>7</v>
      </c>
      <c r="C27" s="22"/>
      <c r="D27" s="39">
        <v>25.7</v>
      </c>
      <c r="E27" s="21" t="s">
        <v>9</v>
      </c>
      <c r="F27" s="22"/>
      <c r="G27" s="24"/>
      <c r="H27" s="23">
        <v>0.32</v>
      </c>
    </row>
    <row r="28" spans="2:14" ht="45" x14ac:dyDescent="0.25">
      <c r="B28" s="7" t="s">
        <v>16</v>
      </c>
      <c r="C28" s="2" t="s">
        <v>15</v>
      </c>
      <c r="D28" s="2" t="s">
        <v>21</v>
      </c>
      <c r="E28" s="2" t="s">
        <v>20</v>
      </c>
      <c r="F28" s="2" t="s">
        <v>22</v>
      </c>
      <c r="G28" s="29" t="s">
        <v>23</v>
      </c>
      <c r="H28" s="3" t="s">
        <v>24</v>
      </c>
      <c r="I28" s="1"/>
    </row>
    <row r="29" spans="2:14" x14ac:dyDescent="0.25">
      <c r="B29" s="8">
        <v>41867</v>
      </c>
      <c r="C29" s="9"/>
      <c r="D29" s="4">
        <v>0</v>
      </c>
      <c r="E29" s="5">
        <v>0</v>
      </c>
      <c r="F29" s="4"/>
      <c r="G29" s="30"/>
      <c r="H29" s="6">
        <f>H30</f>
        <v>2.3E-2</v>
      </c>
    </row>
    <row r="30" spans="2:14" x14ac:dyDescent="0.25">
      <c r="B30" s="8">
        <v>41894</v>
      </c>
      <c r="C30" s="9">
        <f>B30-B29</f>
        <v>27</v>
      </c>
      <c r="D30" s="4">
        <v>23</v>
      </c>
      <c r="E30" s="5">
        <f>E29+((D30-D29)*(H26))</f>
        <v>0.621</v>
      </c>
      <c r="F30" s="5">
        <f>E30-E29</f>
        <v>0.621</v>
      </c>
      <c r="G30" s="31"/>
      <c r="H30" s="6">
        <f t="shared" ref="H30:H36" si="29">F30/C30</f>
        <v>2.3E-2</v>
      </c>
    </row>
    <row r="31" spans="2:14" x14ac:dyDescent="0.25">
      <c r="B31" s="8">
        <v>41905</v>
      </c>
      <c r="C31" s="9">
        <f t="shared" ref="C31:C37" si="30">B31-B30</f>
        <v>11</v>
      </c>
      <c r="D31" s="4">
        <f>D30+5.3</f>
        <v>28.3</v>
      </c>
      <c r="E31" s="5">
        <f>E30+((D31-D30)*(H26))</f>
        <v>0.7641</v>
      </c>
      <c r="F31" s="5">
        <f t="shared" ref="F31:F37" si="31">E31-E30</f>
        <v>0.1431</v>
      </c>
      <c r="G31" s="31"/>
      <c r="H31" s="6">
        <f t="shared" si="29"/>
        <v>1.3009090909090909E-2</v>
      </c>
    </row>
    <row r="32" spans="2:14" x14ac:dyDescent="0.25">
      <c r="B32" s="8">
        <v>41917</v>
      </c>
      <c r="C32" s="9">
        <f t="shared" si="30"/>
        <v>12</v>
      </c>
      <c r="D32" s="4">
        <f>D30+10</f>
        <v>33</v>
      </c>
      <c r="E32" s="5">
        <f>E31+((D32-D31)*(H26))</f>
        <v>0.89100000000000001</v>
      </c>
      <c r="F32" s="5">
        <f t="shared" si="31"/>
        <v>0.12690000000000001</v>
      </c>
      <c r="G32" s="31"/>
      <c r="H32" s="6">
        <f t="shared" si="29"/>
        <v>1.0575000000000001E-2</v>
      </c>
    </row>
    <row r="33" spans="2:21" x14ac:dyDescent="0.25">
      <c r="B33" s="8">
        <v>41928</v>
      </c>
      <c r="C33" s="9">
        <f t="shared" si="30"/>
        <v>11</v>
      </c>
      <c r="D33" s="4">
        <f>D30+14</f>
        <v>37</v>
      </c>
      <c r="E33" s="5">
        <f>E32+((D33-D32)*(H26))</f>
        <v>0.999</v>
      </c>
      <c r="F33" s="5">
        <f t="shared" si="31"/>
        <v>0.10799999999999998</v>
      </c>
      <c r="G33" s="31"/>
      <c r="H33" s="6">
        <f t="shared" si="29"/>
        <v>9.8181818181818162E-3</v>
      </c>
    </row>
    <row r="34" spans="2:21" x14ac:dyDescent="0.25">
      <c r="B34" s="8">
        <v>41931</v>
      </c>
      <c r="C34" s="9">
        <f t="shared" si="30"/>
        <v>3</v>
      </c>
      <c r="D34" s="4">
        <f>D30+15</f>
        <v>38</v>
      </c>
      <c r="E34" s="5">
        <f>E33+((D34-D33)*(H26))</f>
        <v>1.026</v>
      </c>
      <c r="F34" s="5">
        <f t="shared" si="31"/>
        <v>2.7000000000000024E-2</v>
      </c>
      <c r="G34" s="31"/>
      <c r="H34" s="6">
        <f t="shared" si="29"/>
        <v>9.000000000000008E-3</v>
      </c>
      <c r="U34" t="s">
        <v>0</v>
      </c>
    </row>
    <row r="35" spans="2:21" x14ac:dyDescent="0.25">
      <c r="B35" s="8">
        <v>41933</v>
      </c>
      <c r="C35" s="9">
        <f>B35-B34</f>
        <v>2</v>
      </c>
      <c r="D35" s="4">
        <f>D30+15.65</f>
        <v>38.65</v>
      </c>
      <c r="E35" s="5">
        <f>E34+((D35-D34)*(H26))</f>
        <v>1.04355</v>
      </c>
      <c r="F35" s="5">
        <f>E35-E34</f>
        <v>1.7549999999999955E-2</v>
      </c>
      <c r="G35" s="31"/>
      <c r="H35" s="6">
        <f t="shared" ref="H35" si="32">F35/C35</f>
        <v>8.7749999999999773E-3</v>
      </c>
      <c r="U35" t="s">
        <v>0</v>
      </c>
    </row>
    <row r="36" spans="2:21" ht="15.75" thickBot="1" x14ac:dyDescent="0.3">
      <c r="B36" s="8">
        <v>41939</v>
      </c>
      <c r="C36" s="9">
        <f>B36-B35</f>
        <v>6</v>
      </c>
      <c r="D36" s="4">
        <f>D30+17.6</f>
        <v>40.6</v>
      </c>
      <c r="E36" s="5">
        <f>E35+((D36-D35)*(H26))</f>
        <v>1.0962000000000001</v>
      </c>
      <c r="F36" s="5">
        <f>E36-E35</f>
        <v>5.2650000000000086E-2</v>
      </c>
      <c r="G36" s="31"/>
      <c r="H36" s="6">
        <f t="shared" si="29"/>
        <v>8.7750000000000137E-3</v>
      </c>
      <c r="U36" t="s">
        <v>0</v>
      </c>
    </row>
    <row r="37" spans="2:21" ht="15.75" thickBot="1" x14ac:dyDescent="0.3">
      <c r="B37" s="33">
        <f>B22</f>
        <v>41973</v>
      </c>
      <c r="C37" s="10">
        <f t="shared" si="30"/>
        <v>34</v>
      </c>
      <c r="D37" s="16">
        <f>D36+(C37*H27)</f>
        <v>51.480000000000004</v>
      </c>
      <c r="E37" s="40">
        <f>E36+((D37-D36)*(H26))</f>
        <v>1.3899600000000001</v>
      </c>
      <c r="F37" s="40">
        <f t="shared" si="31"/>
        <v>0.29376000000000002</v>
      </c>
      <c r="G37" s="40">
        <f ca="1">N25+G22-E37</f>
        <v>1.062293759998483</v>
      </c>
      <c r="H37" s="14">
        <f t="shared" ref="H37" si="33">F37/C37</f>
        <v>8.6400000000000001E-3</v>
      </c>
    </row>
    <row r="38" spans="2:21" ht="15.75" thickBot="1" x14ac:dyDescent="0.3"/>
    <row r="39" spans="2:21" ht="15.75" thickBot="1" x14ac:dyDescent="0.3">
      <c r="B39" t="s">
        <v>26</v>
      </c>
      <c r="G39" s="37">
        <f ca="1">G37</f>
        <v>1.062293759998483</v>
      </c>
    </row>
    <row r="46" spans="2:21" x14ac:dyDescent="0.25">
      <c r="N46" s="34"/>
    </row>
  </sheetData>
  <mergeCells count="3">
    <mergeCell ref="B24:H25"/>
    <mergeCell ref="B2:Q2"/>
    <mergeCell ref="B3:D4"/>
  </mergeCells>
  <pageMargins left="0.7" right="0.7" top="0.75" bottom="0.75" header="0.3" footer="0.3"/>
  <pageSetup paperSize="9" orientation="portrait" horizontalDpi="4294967293" verticalDpi="7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KingstonSSD</dc:creator>
  <cp:lastModifiedBy>KingstonSSD</cp:lastModifiedBy>
  <dcterms:created xsi:type="dcterms:W3CDTF">2014-10-13T09:44:30Z</dcterms:created>
  <dcterms:modified xsi:type="dcterms:W3CDTF">2014-11-29T13:30:36Z</dcterms:modified>
</cp:coreProperties>
</file>