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ngstonSSD\Desktop\Spjald\BB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35" i="1"/>
  <c r="C19" i="1" l="1"/>
  <c r="D18" i="1" l="1"/>
  <c r="C18" i="1"/>
  <c r="E28" i="1" l="1"/>
  <c r="C33" i="1"/>
  <c r="D33" i="1"/>
  <c r="D34" i="1"/>
  <c r="C34" i="1"/>
  <c r="D20" i="1" l="1"/>
  <c r="E17" i="1"/>
  <c r="C17" i="1"/>
  <c r="C21" i="1"/>
  <c r="D21" i="1" s="1"/>
  <c r="G17" i="1" l="1"/>
  <c r="F17" i="1" s="1"/>
  <c r="H17" i="1" s="1"/>
  <c r="E18" i="1"/>
  <c r="C16" i="1"/>
  <c r="G18" i="1" l="1"/>
  <c r="F18" i="1" s="1"/>
  <c r="H18" i="1" s="1"/>
  <c r="E19" i="1"/>
  <c r="D29" i="1"/>
  <c r="E29" i="1" s="1"/>
  <c r="C32" i="1"/>
  <c r="D32" i="1"/>
  <c r="D31" i="1"/>
  <c r="G19" i="1" l="1"/>
  <c r="E20" i="1"/>
  <c r="F19" i="1"/>
  <c r="H19" i="1" s="1"/>
  <c r="D30" i="1"/>
  <c r="E30" i="1" s="1"/>
  <c r="E31" i="1" s="1"/>
  <c r="E32" i="1" s="1"/>
  <c r="E33" i="1" s="1"/>
  <c r="E34" i="1" s="1"/>
  <c r="C14" i="1"/>
  <c r="C15" i="1"/>
  <c r="E8" i="1" l="1"/>
  <c r="E9" i="1" s="1"/>
  <c r="E10" i="1" s="1"/>
  <c r="E11" i="1" s="1"/>
  <c r="E12" i="1" s="1"/>
  <c r="F34" i="1" l="1"/>
  <c r="F33" i="1"/>
  <c r="H33" i="1" s="1"/>
  <c r="E13" i="1"/>
  <c r="E14" i="1" s="1"/>
  <c r="G6" i="1"/>
  <c r="H6" i="1" s="1"/>
  <c r="C31" i="1"/>
  <c r="C30" i="1"/>
  <c r="C29" i="1"/>
  <c r="C28" i="1"/>
  <c r="C35" i="1" l="1"/>
  <c r="D35" i="1" s="1"/>
  <c r="E35" i="1" s="1"/>
  <c r="F28" i="1"/>
  <c r="H28" i="1" s="1"/>
  <c r="H27" i="1" s="1"/>
  <c r="E15" i="1"/>
  <c r="E16" i="1" s="1"/>
  <c r="G16" i="1" s="1"/>
  <c r="G14" i="1"/>
  <c r="F29" i="1"/>
  <c r="H29" i="1" s="1"/>
  <c r="F30" i="1" l="1"/>
  <c r="H30" i="1" s="1"/>
  <c r="F32" i="1" l="1"/>
  <c r="H32" i="1" s="1"/>
  <c r="F31" i="1"/>
  <c r="H31" i="1" s="1"/>
  <c r="H34" i="1" l="1"/>
  <c r="F35" i="1"/>
  <c r="H35" i="1" s="1"/>
  <c r="C13" i="1"/>
  <c r="C10" i="1" l="1"/>
  <c r="C8" i="1" l="1"/>
  <c r="C9" i="1"/>
  <c r="G7" i="1"/>
  <c r="H7" i="1" s="1"/>
  <c r="C12" i="1"/>
  <c r="C11" i="1"/>
  <c r="G13" i="1" l="1"/>
  <c r="F14" i="1" s="1"/>
  <c r="G8" i="1"/>
  <c r="F8" i="1" s="1"/>
  <c r="H8" i="1" s="1"/>
  <c r="G9" i="1"/>
  <c r="F9" i="1" l="1"/>
  <c r="H9" i="1" s="1"/>
  <c r="G20" i="1" s="1"/>
  <c r="F20" i="1" s="1"/>
  <c r="G10" i="1"/>
  <c r="F10" i="1" s="1"/>
  <c r="H10" i="1" s="1"/>
  <c r="G12" i="1"/>
  <c r="H14" i="1" s="1"/>
  <c r="G11" i="1"/>
  <c r="F11" i="1" s="1"/>
  <c r="H11" i="1" s="1"/>
  <c r="G15" i="1" l="1"/>
  <c r="F16" i="1" s="1"/>
  <c r="H16" i="1" s="1"/>
  <c r="F13" i="1"/>
  <c r="H13" i="1" s="1"/>
  <c r="F12" i="1"/>
  <c r="H12" i="1" s="1"/>
  <c r="F15" i="1" l="1"/>
  <c r="H15" i="1" s="1"/>
  <c r="G35" i="1"/>
  <c r="H20" i="1"/>
  <c r="H21" i="1" s="1"/>
</calcChain>
</file>

<file path=xl/sharedStrings.xml><?xml version="1.0" encoding="utf-8"?>
<sst xmlns="http://schemas.openxmlformats.org/spreadsheetml/2006/main" count="34" uniqueCount="28">
  <si>
    <t>Flatar mál hrauns</t>
  </si>
  <si>
    <t>Dags.</t>
  </si>
  <si>
    <t>Heildar rúmál hrauns Km^3</t>
  </si>
  <si>
    <t>Reiknuð meðal þykkt hrauns km</t>
  </si>
  <si>
    <t>Rúmáls aukning Km^3</t>
  </si>
  <si>
    <t>Sigið</t>
  </si>
  <si>
    <t>Sig í öskju metrar</t>
  </si>
  <si>
    <t>Heildar Sig öskju Km^3</t>
  </si>
  <si>
    <t>Rúmáls minkun Km^3</t>
  </si>
  <si>
    <t>Dagar frá last</t>
  </si>
  <si>
    <t xml:space="preserve"> þykking hrauns í  km / km^2</t>
  </si>
  <si>
    <t>Áætluð þykking hrauns í spá km</t>
  </si>
  <si>
    <t xml:space="preserve"> </t>
  </si>
  <si>
    <t>Áætlað sig í spá metrar</t>
  </si>
  <si>
    <t>Sigið  * þessi breyta  er rúmálið</t>
  </si>
  <si>
    <t>Fyrir mælingar</t>
  </si>
  <si>
    <t>Áætlað sig í metrum</t>
  </si>
  <si>
    <t>Rennsli KM^3 á sólarhring</t>
  </si>
  <si>
    <t>Gliðnun 0,5  +   HH-BB</t>
  </si>
  <si>
    <t xml:space="preserve">Þetta er </t>
  </si>
  <si>
    <t xml:space="preserve"> það efni</t>
  </si>
  <si>
    <t xml:space="preserve"> sem vantar</t>
  </si>
  <si>
    <t>í kerfið</t>
  </si>
  <si>
    <t>og kemur</t>
  </si>
  <si>
    <t>frá</t>
  </si>
  <si>
    <t>möttli</t>
  </si>
  <si>
    <t>Líkan sem hermir sig öskjunnar.   Rúmálsbreytingar eru hafðar línulegar við sigið. Síðasta mælda staða er 27 október</t>
  </si>
  <si>
    <t xml:space="preserve">Líkan sem hermir  hraunflæði í Holuhraunu frá því það kom upp 29 Ágúst 2014. í líkaninu er gert ráð fyrir að hraunið þurfi að þykkna um 20 cm til að geta stækkað um 1 ferkílómetra en það er það sem þarf til að flatarmálið passi við rúmálstölurnar.  28. október er síðasta mælda staða.   Flatar og rúmálstölur  hrauns  í töflunni eru fengin  af vef Veðurstofunnar og þykktar útreikningarnir látnir passa inn í þann ramma.   Hermirinn gerir ráð fyrir jafnt þykknandi hrauni,  fyrir hvern  1km^2 sem hraunið stækkar.  Hægt er að breyta gulu breytunum  til að spá fyrir um framhaldið.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</si>
</sst>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r.&quot;"/>
    <numFmt numFmtId="165" formatCode="0.000"/>
    <numFmt numFmtId="166" formatCode="0.0000"/>
    <numFmt numFmtId="167" formatCode="&quot;&quot;0&quot; m³/sek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6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0" borderId="11" xfId="0" applyBorder="1"/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4" borderId="2" xfId="0" applyNumberForma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7" fontId="0" fillId="3" borderId="13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3"/>
          <c:tx>
            <c:strRef>
              <c:f>Sheet1!$G$5</c:f>
              <c:strCache>
                <c:ptCount val="1"/>
                <c:pt idx="0">
                  <c:v>Heildar rúmál hrauns Km^3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Sheet1!$B$6:$B$20</c:f>
              <c:numCache>
                <c:formatCode>d\-mmm</c:formatCode>
                <c:ptCount val="15"/>
                <c:pt idx="0">
                  <c:v>41867</c:v>
                </c:pt>
                <c:pt idx="1">
                  <c:v>41880</c:v>
                </c:pt>
                <c:pt idx="2">
                  <c:v>41883</c:v>
                </c:pt>
                <c:pt idx="3">
                  <c:v>41895</c:v>
                </c:pt>
                <c:pt idx="4">
                  <c:v>41902</c:v>
                </c:pt>
                <c:pt idx="5">
                  <c:v>41908</c:v>
                </c:pt>
                <c:pt idx="6">
                  <c:v>41919</c:v>
                </c:pt>
                <c:pt idx="7">
                  <c:v>41922</c:v>
                </c:pt>
                <c:pt idx="8">
                  <c:v>41929</c:v>
                </c:pt>
                <c:pt idx="9">
                  <c:v>41931</c:v>
                </c:pt>
                <c:pt idx="10">
                  <c:v>41935</c:v>
                </c:pt>
                <c:pt idx="11">
                  <c:v>41936</c:v>
                </c:pt>
                <c:pt idx="12">
                  <c:v>41939</c:v>
                </c:pt>
                <c:pt idx="13">
                  <c:v>41940</c:v>
                </c:pt>
                <c:pt idx="14" formatCode="m/d/yyyy">
                  <c:v>42005</c:v>
                </c:pt>
              </c:numCache>
            </c:numRef>
          </c:cat>
          <c:val>
            <c:numRef>
              <c:f>Sheet1!$G$6:$G$20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3.1200000000000002E-2</c:v>
                </c:pt>
                <c:pt idx="3">
                  <c:v>0.29155000000000003</c:v>
                </c:pt>
                <c:pt idx="4">
                  <c:v>0.53280000000000005</c:v>
                </c:pt>
                <c:pt idx="5">
                  <c:v>0.70012800000000019</c:v>
                </c:pt>
                <c:pt idx="6">
                  <c:v>0.96120000000000017</c:v>
                </c:pt>
                <c:pt idx="7">
                  <c:v>1.0139144800000002</c:v>
                </c:pt>
                <c:pt idx="8">
                  <c:v>1.0753088000000002</c:v>
                </c:pt>
                <c:pt idx="9">
                  <c:v>1.1207648000000003</c:v>
                </c:pt>
                <c:pt idx="10">
                  <c:v>1.1922120000000003</c:v>
                </c:pt>
                <c:pt idx="11">
                  <c:v>1.2175592000000002</c:v>
                </c:pt>
                <c:pt idx="12">
                  <c:v>1.2337049600000001</c:v>
                </c:pt>
                <c:pt idx="13">
                  <c:v>1.2417860000000003</c:v>
                </c:pt>
                <c:pt idx="14">
                  <c:v>1.7787224000000006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90128"/>
        <c:axId val="18419068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Sheet1!$D$5</c15:sqref>
                        </c15:formulaRef>
                      </c:ext>
                    </c:extLst>
                    <c:strCache>
                      <c:ptCount val="1"/>
                      <c:pt idx="0">
                        <c:v>Flatar mál hrauns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Sheet1!$B$6:$B$20</c15:sqref>
                        </c15:formulaRef>
                      </c:ext>
                    </c:extLst>
                    <c:numCache>
                      <c:formatCode>d\-mmm</c:formatCode>
                      <c:ptCount val="15"/>
                      <c:pt idx="0">
                        <c:v>41867</c:v>
                      </c:pt>
                      <c:pt idx="1">
                        <c:v>41880</c:v>
                      </c:pt>
                      <c:pt idx="2">
                        <c:v>41883</c:v>
                      </c:pt>
                      <c:pt idx="3">
                        <c:v>41895</c:v>
                      </c:pt>
                      <c:pt idx="4">
                        <c:v>41902</c:v>
                      </c:pt>
                      <c:pt idx="5">
                        <c:v>41908</c:v>
                      </c:pt>
                      <c:pt idx="6">
                        <c:v>41919</c:v>
                      </c:pt>
                      <c:pt idx="7">
                        <c:v>41922</c:v>
                      </c:pt>
                      <c:pt idx="8">
                        <c:v>41929</c:v>
                      </c:pt>
                      <c:pt idx="9">
                        <c:v>41931</c:v>
                      </c:pt>
                      <c:pt idx="10">
                        <c:v>41935</c:v>
                      </c:pt>
                      <c:pt idx="11">
                        <c:v>41936</c:v>
                      </c:pt>
                      <c:pt idx="12">
                        <c:v>41939</c:v>
                      </c:pt>
                      <c:pt idx="13">
                        <c:v>41940</c:v>
                      </c:pt>
                      <c:pt idx="14" formatCode="m/d/yyyy">
                        <c:v>42005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Sheet1!$D$7:$D$20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4</c:v>
                      </c:pt>
                      <c:pt idx="2">
                        <c:v>24.5</c:v>
                      </c:pt>
                      <c:pt idx="3">
                        <c:v>37</c:v>
                      </c:pt>
                      <c:pt idx="4">
                        <c:v>44.2</c:v>
                      </c:pt>
                      <c:pt idx="5">
                        <c:v>54</c:v>
                      </c:pt>
                      <c:pt idx="6">
                        <c:v>55.82</c:v>
                      </c:pt>
                      <c:pt idx="7">
                        <c:v>59.2</c:v>
                      </c:pt>
                      <c:pt idx="8">
                        <c:v>60.7</c:v>
                      </c:pt>
                      <c:pt idx="9">
                        <c:v>63</c:v>
                      </c:pt>
                      <c:pt idx="10">
                        <c:v>63.8</c:v>
                      </c:pt>
                      <c:pt idx="11">
                        <c:v>64.599999999999994</c:v>
                      </c:pt>
                      <c:pt idx="12">
                        <c:v>65</c:v>
                      </c:pt>
                      <c:pt idx="13" formatCode="0.00">
                        <c:v>91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Sheet1!$E$5</c15:sqref>
                        </c15:formulaRef>
                      </c:ext>
                    </c:extLst>
                    <c:strCache>
                      <c:ptCount val="1"/>
                      <c:pt idx="0">
                        <c:v>Reiknuð meðal þykkt hrauns km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Sheet1!$B$6:$B$20</c15:sqref>
                        </c15:formulaRef>
                      </c:ext>
                    </c:extLst>
                    <c:numCache>
                      <c:formatCode>d\-mmm</c:formatCode>
                      <c:ptCount val="15"/>
                      <c:pt idx="0">
                        <c:v>41867</c:v>
                      </c:pt>
                      <c:pt idx="1">
                        <c:v>41880</c:v>
                      </c:pt>
                      <c:pt idx="2">
                        <c:v>41883</c:v>
                      </c:pt>
                      <c:pt idx="3">
                        <c:v>41895</c:v>
                      </c:pt>
                      <c:pt idx="4">
                        <c:v>41902</c:v>
                      </c:pt>
                      <c:pt idx="5">
                        <c:v>41908</c:v>
                      </c:pt>
                      <c:pt idx="6">
                        <c:v>41919</c:v>
                      </c:pt>
                      <c:pt idx="7">
                        <c:v>41922</c:v>
                      </c:pt>
                      <c:pt idx="8">
                        <c:v>41929</c:v>
                      </c:pt>
                      <c:pt idx="9">
                        <c:v>41931</c:v>
                      </c:pt>
                      <c:pt idx="10">
                        <c:v>41935</c:v>
                      </c:pt>
                      <c:pt idx="11">
                        <c:v>41936</c:v>
                      </c:pt>
                      <c:pt idx="12">
                        <c:v>41939</c:v>
                      </c:pt>
                      <c:pt idx="13">
                        <c:v>41940</c:v>
                      </c:pt>
                      <c:pt idx="14" formatCode="m/d/yyyy">
                        <c:v>42005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Sheet1!$E$7:$E$20</c15:sqref>
                        </c15:formulaRef>
                      </c:ext>
                    </c:extLst>
                    <c:numCache>
                      <c:formatCode>0.0000</c:formatCode>
                      <c:ptCount val="14"/>
                      <c:pt idx="0">
                        <c:v>7.0000000000000001E-3</c:v>
                      </c:pt>
                      <c:pt idx="1">
                        <c:v>7.8000000000000005E-3</c:v>
                      </c:pt>
                      <c:pt idx="2">
                        <c:v>1.1900000000000001E-2</c:v>
                      </c:pt>
                      <c:pt idx="3">
                        <c:v>1.4400000000000001E-2</c:v>
                      </c:pt>
                      <c:pt idx="4">
                        <c:v>1.5840000000000003E-2</c:v>
                      </c:pt>
                      <c:pt idx="5">
                        <c:v>1.7800000000000003E-2</c:v>
                      </c:pt>
                      <c:pt idx="6">
                        <c:v>1.8164000000000003E-2</c:v>
                      </c:pt>
                      <c:pt idx="7">
                        <c:v>1.8164000000000003E-2</c:v>
                      </c:pt>
                      <c:pt idx="8">
                        <c:v>1.8464000000000005E-2</c:v>
                      </c:pt>
                      <c:pt idx="9">
                        <c:v>1.8924000000000003E-2</c:v>
                      </c:pt>
                      <c:pt idx="10">
                        <c:v>1.9084000000000004E-2</c:v>
                      </c:pt>
                      <c:pt idx="11">
                        <c:v>1.9097600000000003E-2</c:v>
                      </c:pt>
                      <c:pt idx="12">
                        <c:v>1.9104400000000004E-2</c:v>
                      </c:pt>
                      <c:pt idx="13">
                        <c:v>1.9546400000000005E-2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Sheet1!$F$5</c15:sqref>
                        </c15:formulaRef>
                      </c:ext>
                    </c:extLst>
                    <c:strCache>
                      <c:ptCount val="1"/>
                      <c:pt idx="0">
                        <c:v>Rúmáls aukning Km^3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Sheet1!$B$6:$B$20</c15:sqref>
                        </c15:formulaRef>
                      </c:ext>
                    </c:extLst>
                    <c:numCache>
                      <c:formatCode>d\-mmm</c:formatCode>
                      <c:ptCount val="15"/>
                      <c:pt idx="0">
                        <c:v>41867</c:v>
                      </c:pt>
                      <c:pt idx="1">
                        <c:v>41880</c:v>
                      </c:pt>
                      <c:pt idx="2">
                        <c:v>41883</c:v>
                      </c:pt>
                      <c:pt idx="3">
                        <c:v>41895</c:v>
                      </c:pt>
                      <c:pt idx="4">
                        <c:v>41902</c:v>
                      </c:pt>
                      <c:pt idx="5">
                        <c:v>41908</c:v>
                      </c:pt>
                      <c:pt idx="6">
                        <c:v>41919</c:v>
                      </c:pt>
                      <c:pt idx="7">
                        <c:v>41922</c:v>
                      </c:pt>
                      <c:pt idx="8">
                        <c:v>41929</c:v>
                      </c:pt>
                      <c:pt idx="9">
                        <c:v>41931</c:v>
                      </c:pt>
                      <c:pt idx="10">
                        <c:v>41935</c:v>
                      </c:pt>
                      <c:pt idx="11">
                        <c:v>41936</c:v>
                      </c:pt>
                      <c:pt idx="12">
                        <c:v>41939</c:v>
                      </c:pt>
                      <c:pt idx="13">
                        <c:v>41940</c:v>
                      </c:pt>
                      <c:pt idx="14" formatCode="m/d/yyyy">
                        <c:v>42005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Sheet1!$F$7:$F$20</c15:sqref>
                        </c15:formulaRef>
                      </c:ext>
                    </c:extLst>
                    <c:numCache>
                      <c:formatCode>0.000</c:formatCode>
                      <c:ptCount val="14"/>
                      <c:pt idx="1">
                        <c:v>3.1200000000000002E-2</c:v>
                      </c:pt>
                      <c:pt idx="2">
                        <c:v>0.26035000000000003</c:v>
                      </c:pt>
                      <c:pt idx="3">
                        <c:v>0.24125000000000002</c:v>
                      </c:pt>
                      <c:pt idx="4">
                        <c:v>0.16732800000000014</c:v>
                      </c:pt>
                      <c:pt idx="5">
                        <c:v>0.26107199999999997</c:v>
                      </c:pt>
                      <c:pt idx="6">
                        <c:v>5.2714480000000008E-2</c:v>
                      </c:pt>
                      <c:pt idx="7">
                        <c:v>6.1394320000000002E-2</c:v>
                      </c:pt>
                      <c:pt idx="8">
                        <c:v>4.5456000000000163E-2</c:v>
                      </c:pt>
                      <c:pt idx="9">
                        <c:v>7.1447199999999933E-2</c:v>
                      </c:pt>
                      <c:pt idx="10">
                        <c:v>2.5347199999999903E-2</c:v>
                      </c:pt>
                      <c:pt idx="11">
                        <c:v>1.6145759999999898E-2</c:v>
                      </c:pt>
                      <c:pt idx="12">
                        <c:v>8.0810400000002058E-3</c:v>
                      </c:pt>
                      <c:pt idx="13">
                        <c:v>0.53693640000000031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5"/>
          <c:order val="4"/>
          <c:tx>
            <c:strRef>
              <c:f>Sheet1!$H$5</c:f>
              <c:strCache>
                <c:ptCount val="1"/>
                <c:pt idx="0">
                  <c:v>Rennsli KM^3 á sólarhring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trendline>
            <c:name>Spá</c:nam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Sheet1!$B$6:$B$20</c:f>
              <c:numCache>
                <c:formatCode>d\-mmm</c:formatCode>
                <c:ptCount val="15"/>
                <c:pt idx="0">
                  <c:v>41867</c:v>
                </c:pt>
                <c:pt idx="1">
                  <c:v>41880</c:v>
                </c:pt>
                <c:pt idx="2">
                  <c:v>41883</c:v>
                </c:pt>
                <c:pt idx="3">
                  <c:v>41895</c:v>
                </c:pt>
                <c:pt idx="4">
                  <c:v>41902</c:v>
                </c:pt>
                <c:pt idx="5">
                  <c:v>41908</c:v>
                </c:pt>
                <c:pt idx="6">
                  <c:v>41919</c:v>
                </c:pt>
                <c:pt idx="7">
                  <c:v>41922</c:v>
                </c:pt>
                <c:pt idx="8">
                  <c:v>41929</c:v>
                </c:pt>
                <c:pt idx="9">
                  <c:v>41931</c:v>
                </c:pt>
                <c:pt idx="10">
                  <c:v>41935</c:v>
                </c:pt>
                <c:pt idx="11">
                  <c:v>41936</c:v>
                </c:pt>
                <c:pt idx="12">
                  <c:v>41939</c:v>
                </c:pt>
                <c:pt idx="13">
                  <c:v>41940</c:v>
                </c:pt>
                <c:pt idx="14" formatCode="m/d/yyyy">
                  <c:v>42005</c:v>
                </c:pt>
              </c:numCache>
            </c:numRef>
          </c:cat>
          <c:val>
            <c:numRef>
              <c:f>Sheet1!$H$6:$H$20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1.0400000000000001E-2</c:v>
                </c:pt>
                <c:pt idx="3">
                  <c:v>2.1695833333333334E-2</c:v>
                </c:pt>
                <c:pt idx="4">
                  <c:v>3.4464285714285718E-2</c:v>
                </c:pt>
                <c:pt idx="5">
                  <c:v>2.7888000000000024E-2</c:v>
                </c:pt>
                <c:pt idx="6">
                  <c:v>2.3733818181818179E-2</c:v>
                </c:pt>
                <c:pt idx="7">
                  <c:v>1.7571493333333337E-2</c:v>
                </c:pt>
                <c:pt idx="8">
                  <c:v>8.7706171428571424E-3</c:v>
                </c:pt>
                <c:pt idx="9">
                  <c:v>2.2728000000000081E-2</c:v>
                </c:pt>
                <c:pt idx="10">
                  <c:v>1.7861799999999983E-2</c:v>
                </c:pt>
                <c:pt idx="11">
                  <c:v>2.5347199999999903E-2</c:v>
                </c:pt>
                <c:pt idx="12">
                  <c:v>5.3819199999999663E-3</c:v>
                </c:pt>
                <c:pt idx="13">
                  <c:v>8.0810400000002058E-3</c:v>
                </c:pt>
                <c:pt idx="14">
                  <c:v>8.2605600000000053E-3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91808"/>
        <c:axId val="184191248"/>
      </c:lineChart>
      <c:dateAx>
        <c:axId val="18419012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4190688"/>
        <c:crosses val="autoZero"/>
        <c:auto val="1"/>
        <c:lblOffset val="100"/>
        <c:baseTimeUnit val="days"/>
      </c:dateAx>
      <c:valAx>
        <c:axId val="1841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4190128"/>
        <c:crosses val="autoZero"/>
        <c:crossBetween val="between"/>
      </c:valAx>
      <c:valAx>
        <c:axId val="184191248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4191808"/>
        <c:crosses val="max"/>
        <c:crossBetween val="between"/>
      </c:valAx>
      <c:dateAx>
        <c:axId val="184191808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1841912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Sheet1!$E$26</c:f>
              <c:strCache>
                <c:ptCount val="1"/>
                <c:pt idx="0">
                  <c:v>Heildar Sig öskju Km^3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Sheet1!$B$27:$B$35</c:f>
              <c:numCache>
                <c:formatCode>d\-mmm</c:formatCode>
                <c:ptCount val="9"/>
                <c:pt idx="0">
                  <c:v>41867</c:v>
                </c:pt>
                <c:pt idx="1">
                  <c:v>41894</c:v>
                </c:pt>
                <c:pt idx="2">
                  <c:v>41905</c:v>
                </c:pt>
                <c:pt idx="3">
                  <c:v>41917</c:v>
                </c:pt>
                <c:pt idx="4">
                  <c:v>41928</c:v>
                </c:pt>
                <c:pt idx="5">
                  <c:v>41931</c:v>
                </c:pt>
                <c:pt idx="6">
                  <c:v>41933</c:v>
                </c:pt>
                <c:pt idx="7">
                  <c:v>41939</c:v>
                </c:pt>
                <c:pt idx="8" formatCode="m/d/yyyy">
                  <c:v>42005</c:v>
                </c:pt>
              </c:numCache>
            </c:numRef>
          </c:cat>
          <c:val>
            <c:numRef>
              <c:f>Sheet1!$E$27:$E$35</c:f>
              <c:numCache>
                <c:formatCode>0.000</c:formatCode>
                <c:ptCount val="9"/>
                <c:pt idx="0">
                  <c:v>0</c:v>
                </c:pt>
                <c:pt idx="1">
                  <c:v>0.46499999999999997</c:v>
                </c:pt>
                <c:pt idx="2">
                  <c:v>0.62929999999999997</c:v>
                </c:pt>
                <c:pt idx="3">
                  <c:v>0.77499999999999991</c:v>
                </c:pt>
                <c:pt idx="4">
                  <c:v>0.89899999999999991</c:v>
                </c:pt>
                <c:pt idx="5">
                  <c:v>0.92999999999999994</c:v>
                </c:pt>
                <c:pt idx="6">
                  <c:v>0.95014999999999994</c:v>
                </c:pt>
                <c:pt idx="7">
                  <c:v>1.0105999999999999</c:v>
                </c:pt>
                <c:pt idx="8">
                  <c:v>1.7267000000000001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96848"/>
        <c:axId val="1841974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Sheet1!$C$25:$C$26</c15:sqref>
                        </c15:formulaRef>
                      </c:ext>
                    </c:extLst>
                    <c:strCache>
                      <c:ptCount val="2"/>
                      <c:pt idx="0">
                        <c:v>Fyrir mælingar</c:v>
                      </c:pt>
                      <c:pt idx="1">
                        <c:v>Dagar frá last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Sheet1!$B$27:$B$35</c15:sqref>
                        </c15:formulaRef>
                      </c:ext>
                    </c:extLst>
                    <c:numCache>
                      <c:formatCode>d\-mmm</c:formatCode>
                      <c:ptCount val="9"/>
                      <c:pt idx="0">
                        <c:v>41867</c:v>
                      </c:pt>
                      <c:pt idx="1">
                        <c:v>41894</c:v>
                      </c:pt>
                      <c:pt idx="2">
                        <c:v>41905</c:v>
                      </c:pt>
                      <c:pt idx="3">
                        <c:v>41917</c:v>
                      </c:pt>
                      <c:pt idx="4">
                        <c:v>41928</c:v>
                      </c:pt>
                      <c:pt idx="5">
                        <c:v>41931</c:v>
                      </c:pt>
                      <c:pt idx="6">
                        <c:v>41933</c:v>
                      </c:pt>
                      <c:pt idx="7">
                        <c:v>41939</c:v>
                      </c:pt>
                      <c:pt idx="8" formatCode="m/d/yyyy">
                        <c:v>42005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Sheet1!$C$27:$C$35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1">
                        <c:v>27</c:v>
                      </c:pt>
                      <c:pt idx="2">
                        <c:v>11</c:v>
                      </c:pt>
                      <c:pt idx="3">
                        <c:v>12</c:v>
                      </c:pt>
                      <c:pt idx="4">
                        <c:v>11</c:v>
                      </c:pt>
                      <c:pt idx="5">
                        <c:v>3</c:v>
                      </c:pt>
                      <c:pt idx="6">
                        <c:v>2</c:v>
                      </c:pt>
                      <c:pt idx="7">
                        <c:v>6</c:v>
                      </c:pt>
                      <c:pt idx="8">
                        <c:v>66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Sheet1!$F$25:$F$26</c15:sqref>
                        </c15:formulaRef>
                      </c:ext>
                    </c:extLst>
                    <c:strCache>
                      <c:ptCount val="2"/>
                      <c:pt idx="0">
                        <c:v>Áætlað sig í spá metrar</c:v>
                      </c:pt>
                      <c:pt idx="1">
                        <c:v>Rúmáls minkun Km^3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Sheet1!$B$27:$B$35</c15:sqref>
                        </c15:formulaRef>
                      </c:ext>
                    </c:extLst>
                    <c:numCache>
                      <c:formatCode>d\-mmm</c:formatCode>
                      <c:ptCount val="9"/>
                      <c:pt idx="0">
                        <c:v>41867</c:v>
                      </c:pt>
                      <c:pt idx="1">
                        <c:v>41894</c:v>
                      </c:pt>
                      <c:pt idx="2">
                        <c:v>41905</c:v>
                      </c:pt>
                      <c:pt idx="3">
                        <c:v>41917</c:v>
                      </c:pt>
                      <c:pt idx="4">
                        <c:v>41928</c:v>
                      </c:pt>
                      <c:pt idx="5">
                        <c:v>41931</c:v>
                      </c:pt>
                      <c:pt idx="6">
                        <c:v>41933</c:v>
                      </c:pt>
                      <c:pt idx="7">
                        <c:v>41939</c:v>
                      </c:pt>
                      <c:pt idx="8" formatCode="m/d/yyyy">
                        <c:v>42005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Sheet1!$F$27:$F$35</c15:sqref>
                        </c15:formulaRef>
                      </c:ext>
                    </c:extLst>
                    <c:numCache>
                      <c:formatCode>0.000</c:formatCode>
                      <c:ptCount val="9"/>
                      <c:pt idx="1">
                        <c:v>0.46499999999999997</c:v>
                      </c:pt>
                      <c:pt idx="2">
                        <c:v>0.1643</c:v>
                      </c:pt>
                      <c:pt idx="3">
                        <c:v>0.14569999999999994</c:v>
                      </c:pt>
                      <c:pt idx="4">
                        <c:v>0.124</c:v>
                      </c:pt>
                      <c:pt idx="5">
                        <c:v>3.1000000000000028E-2</c:v>
                      </c:pt>
                      <c:pt idx="6">
                        <c:v>2.0150000000000001E-2</c:v>
                      </c:pt>
                      <c:pt idx="7">
                        <c:v>6.0450000000000004E-2</c:v>
                      </c:pt>
                      <c:pt idx="8">
                        <c:v>0.71610000000000018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Sheet1!$G$25:$G$26</c15:sqref>
                        </c15:formulaRef>
                      </c:ext>
                    </c:extLst>
                    <c:strCache>
                      <c:ptCount val="2"/>
                      <c:pt idx="0">
                        <c:v>Áætlað sig í spá metrar</c:v>
                      </c:pt>
                      <c:pt idx="1">
                        <c:v>Gliðnun 0,5  +   HH-BB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Sheet1!$B$27:$B$35</c15:sqref>
                        </c15:formulaRef>
                      </c:ext>
                    </c:extLst>
                    <c:numCache>
                      <c:formatCode>d\-mmm</c:formatCode>
                      <c:ptCount val="9"/>
                      <c:pt idx="0">
                        <c:v>41867</c:v>
                      </c:pt>
                      <c:pt idx="1">
                        <c:v>41894</c:v>
                      </c:pt>
                      <c:pt idx="2">
                        <c:v>41905</c:v>
                      </c:pt>
                      <c:pt idx="3">
                        <c:v>41917</c:v>
                      </c:pt>
                      <c:pt idx="4">
                        <c:v>41928</c:v>
                      </c:pt>
                      <c:pt idx="5">
                        <c:v>41931</c:v>
                      </c:pt>
                      <c:pt idx="6">
                        <c:v>41933</c:v>
                      </c:pt>
                      <c:pt idx="7">
                        <c:v>41939</c:v>
                      </c:pt>
                      <c:pt idx="8" formatCode="m/d/yyyy">
                        <c:v>42005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Sheet1!$G$27:$G$35</c15:sqref>
                        </c15:formulaRef>
                      </c:ext>
                    </c:extLst>
                    <c:numCache>
                      <c:formatCode>0.000</c:formatCode>
                      <c:ptCount val="9"/>
                      <c:pt idx="0" formatCode="General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0.55202240000000025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5"/>
          <c:order val="4"/>
          <c:tx>
            <c:strRef>
              <c:f>Sheet1!$H$26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Sheet1!$B$27:$B$35</c:f>
              <c:numCache>
                <c:formatCode>d\-mmm</c:formatCode>
                <c:ptCount val="9"/>
                <c:pt idx="0">
                  <c:v>41867</c:v>
                </c:pt>
                <c:pt idx="1">
                  <c:v>41894</c:v>
                </c:pt>
                <c:pt idx="2">
                  <c:v>41905</c:v>
                </c:pt>
                <c:pt idx="3">
                  <c:v>41917</c:v>
                </c:pt>
                <c:pt idx="4">
                  <c:v>41928</c:v>
                </c:pt>
                <c:pt idx="5">
                  <c:v>41931</c:v>
                </c:pt>
                <c:pt idx="6">
                  <c:v>41933</c:v>
                </c:pt>
                <c:pt idx="7">
                  <c:v>41939</c:v>
                </c:pt>
                <c:pt idx="8" formatCode="m/d/yyyy">
                  <c:v>42005</c:v>
                </c:pt>
              </c:numCache>
            </c:numRef>
          </c:cat>
          <c:val>
            <c:numRef>
              <c:f>Sheet1!$H$27:$H$35</c:f>
              <c:numCache>
                <c:formatCode>0.000</c:formatCode>
                <c:ptCount val="9"/>
                <c:pt idx="0">
                  <c:v>1.7222222222222222E-2</c:v>
                </c:pt>
                <c:pt idx="1">
                  <c:v>1.7222222222222222E-2</c:v>
                </c:pt>
                <c:pt idx="2">
                  <c:v>1.4936363636363637E-2</c:v>
                </c:pt>
                <c:pt idx="3">
                  <c:v>1.2141666666666662E-2</c:v>
                </c:pt>
                <c:pt idx="4">
                  <c:v>1.1272727272727273E-2</c:v>
                </c:pt>
                <c:pt idx="5">
                  <c:v>1.0333333333333342E-2</c:v>
                </c:pt>
                <c:pt idx="6">
                  <c:v>1.0075000000000001E-2</c:v>
                </c:pt>
                <c:pt idx="7">
                  <c:v>1.0075000000000001E-2</c:v>
                </c:pt>
                <c:pt idx="8">
                  <c:v>1.0850000000000002E-2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09936"/>
        <c:axId val="184309376"/>
      </c:lineChart>
      <c:dateAx>
        <c:axId val="1841968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4197408"/>
        <c:crosses val="autoZero"/>
        <c:auto val="1"/>
        <c:lblOffset val="100"/>
        <c:baseTimeUnit val="days"/>
      </c:dateAx>
      <c:valAx>
        <c:axId val="18419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4196848"/>
        <c:crosses val="autoZero"/>
        <c:crossBetween val="between"/>
      </c:valAx>
      <c:valAx>
        <c:axId val="184309376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4309936"/>
        <c:crosses val="max"/>
        <c:crossBetween val="between"/>
      </c:valAx>
      <c:dateAx>
        <c:axId val="184309936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184309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1</xdr:row>
      <xdr:rowOff>1571624</xdr:rowOff>
    </xdr:from>
    <xdr:to>
      <xdr:col>17</xdr:col>
      <xdr:colOff>381000</xdr:colOff>
      <xdr:row>20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21</xdr:row>
      <xdr:rowOff>19050</xdr:rowOff>
    </xdr:from>
    <xdr:to>
      <xdr:col>17</xdr:col>
      <xdr:colOff>342900</xdr:colOff>
      <xdr:row>35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95250</xdr:colOff>
      <xdr:row>4</xdr:row>
      <xdr:rowOff>755837</xdr:rowOff>
    </xdr:from>
    <xdr:to>
      <xdr:col>10</xdr:col>
      <xdr:colOff>142875</xdr:colOff>
      <xdr:row>32</xdr:row>
      <xdr:rowOff>184337</xdr:rowOff>
    </xdr:to>
    <xdr:cxnSp macro="">
      <xdr:nvCxnSpPr>
        <xdr:cNvPr id="6" name="Straight Connector 5"/>
        <xdr:cNvCxnSpPr/>
      </xdr:nvCxnSpPr>
      <xdr:spPr>
        <a:xfrm flipH="1">
          <a:off x="6247279" y="2291043"/>
          <a:ext cx="47625" cy="57822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129200</xdr:colOff>
      <xdr:row>27</xdr:row>
      <xdr:rowOff>180975</xdr:rowOff>
    </xdr:from>
    <xdr:ext cx="3298018" cy="781240"/>
    <xdr:sp macro="" textlink="">
      <xdr:nvSpPr>
        <xdr:cNvPr id="8" name="TextBox 7"/>
        <xdr:cNvSpPr txBox="1"/>
      </xdr:nvSpPr>
      <xdr:spPr>
        <a:xfrm>
          <a:off x="6815750" y="7105650"/>
          <a:ext cx="3298018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s-IS" sz="1100"/>
            <a:t>Sgið</a:t>
          </a:r>
          <a:r>
            <a:rPr lang="is-IS" sz="1100" baseline="0"/>
            <a:t> er 0,2 km^3 þegar gosið hefst. Gliðnun, efnið sem</a:t>
          </a:r>
        </a:p>
        <a:p>
          <a:pPr algn="ctr"/>
          <a:r>
            <a:rPr lang="is-IS" sz="1100" baseline="0"/>
            <a:t>vantar í kvikurgganginn er metin meira en 0,5 km^3</a:t>
          </a:r>
        </a:p>
        <a:p>
          <a:pPr algn="ctr"/>
          <a:r>
            <a:rPr lang="is-IS" sz="1100" baseline="0"/>
            <a:t> jafnvel  1,5 km^3</a:t>
          </a:r>
        </a:p>
        <a:p>
          <a:pPr algn="ctr"/>
          <a:endParaRPr lang="is-IS" sz="1100"/>
        </a:p>
      </xdr:txBody>
    </xdr:sp>
    <xdr:clientData/>
  </xdr:oneCellAnchor>
  <xdr:twoCellAnchor>
    <xdr:from>
      <xdr:col>10</xdr:col>
      <xdr:colOff>156883</xdr:colOff>
      <xdr:row>29</xdr:row>
      <xdr:rowOff>44823</xdr:rowOff>
    </xdr:from>
    <xdr:to>
      <xdr:col>11</xdr:col>
      <xdr:colOff>56031</xdr:colOff>
      <xdr:row>29</xdr:row>
      <xdr:rowOff>100853</xdr:rowOff>
    </xdr:to>
    <xdr:cxnSp macro="">
      <xdr:nvCxnSpPr>
        <xdr:cNvPr id="10" name="Straight Arrow Connector 9"/>
        <xdr:cNvCxnSpPr/>
      </xdr:nvCxnSpPr>
      <xdr:spPr>
        <a:xfrm flipH="1">
          <a:off x="6308912" y="7362264"/>
          <a:ext cx="504266" cy="560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457102</xdr:colOff>
      <xdr:row>1</xdr:row>
      <xdr:rowOff>314325</xdr:rowOff>
    </xdr:from>
    <xdr:ext cx="184730" cy="264560"/>
    <xdr:sp macro="" textlink="">
      <xdr:nvSpPr>
        <xdr:cNvPr id="15" name="TextBox 14"/>
        <xdr:cNvSpPr txBox="1"/>
      </xdr:nvSpPr>
      <xdr:spPr>
        <a:xfrm>
          <a:off x="7753252" y="50482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is-I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5"/>
  <sheetViews>
    <sheetView showGridLines="0" tabSelected="1" zoomScale="85" zoomScaleNormal="85" workbookViewId="0">
      <selection activeCell="B21" sqref="B21"/>
    </sheetView>
  </sheetViews>
  <sheetFormatPr defaultRowHeight="15" x14ac:dyDescent="0.25"/>
  <cols>
    <col min="1" max="1" width="7" customWidth="1"/>
    <col min="2" max="2" width="10.7109375" customWidth="1"/>
    <col min="3" max="3" width="5.85546875" customWidth="1"/>
    <col min="4" max="4" width="8.140625" customWidth="1"/>
    <col min="5" max="5" width="10.28515625" bestFit="1" customWidth="1"/>
    <col min="6" max="6" width="10.28515625" customWidth="1"/>
    <col min="7" max="7" width="10" bestFit="1" customWidth="1"/>
    <col min="8" max="8" width="11.7109375" customWidth="1"/>
  </cols>
  <sheetData>
    <row r="2" spans="2:17" ht="75" customHeight="1" thickBot="1" x14ac:dyDescent="0.3">
      <c r="B2" s="41" t="s">
        <v>27</v>
      </c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2"/>
      <c r="P2" s="42"/>
      <c r="Q2" s="42"/>
    </row>
    <row r="3" spans="2:17" ht="15" customHeight="1" thickBot="1" x14ac:dyDescent="0.3">
      <c r="B3" s="16"/>
      <c r="C3" s="16"/>
      <c r="D3" s="16"/>
      <c r="E3" s="23" t="s">
        <v>10</v>
      </c>
      <c r="F3" s="24"/>
      <c r="G3" s="24"/>
      <c r="H3" s="27">
        <v>2.0000000000000001E-4</v>
      </c>
    </row>
    <row r="4" spans="2:17" ht="15.75" thickBot="1" x14ac:dyDescent="0.3">
      <c r="E4" s="23" t="s">
        <v>11</v>
      </c>
      <c r="F4" s="24"/>
      <c r="G4" s="24"/>
      <c r="H4" s="25">
        <v>1.7E-5</v>
      </c>
    </row>
    <row r="5" spans="2:17" ht="60" x14ac:dyDescent="0.25">
      <c r="B5" s="7" t="s">
        <v>1</v>
      </c>
      <c r="C5" s="2" t="s">
        <v>9</v>
      </c>
      <c r="D5" s="2" t="s">
        <v>0</v>
      </c>
      <c r="E5" s="2" t="s">
        <v>3</v>
      </c>
      <c r="F5" s="2" t="s">
        <v>4</v>
      </c>
      <c r="G5" s="2" t="s">
        <v>2</v>
      </c>
      <c r="H5" s="3" t="s">
        <v>17</v>
      </c>
      <c r="I5" s="1"/>
    </row>
    <row r="6" spans="2:17" x14ac:dyDescent="0.25">
      <c r="B6" s="8">
        <v>41867</v>
      </c>
      <c r="C6" s="9"/>
      <c r="D6" s="4">
        <v>0</v>
      </c>
      <c r="E6" s="11">
        <v>0</v>
      </c>
      <c r="F6" s="4"/>
      <c r="G6" s="5">
        <f t="shared" ref="G6" si="0">E6*D6</f>
        <v>0</v>
      </c>
      <c r="H6" s="6">
        <f>G6/14</f>
        <v>0</v>
      </c>
    </row>
    <row r="7" spans="2:17" x14ac:dyDescent="0.25">
      <c r="B7" s="8">
        <v>41880</v>
      </c>
      <c r="C7" s="9"/>
      <c r="D7" s="4">
        <v>0</v>
      </c>
      <c r="E7" s="11">
        <v>7.0000000000000001E-3</v>
      </c>
      <c r="F7" s="4"/>
      <c r="G7" s="5">
        <f t="shared" ref="G7:G12" si="1">E7*D7</f>
        <v>0</v>
      </c>
      <c r="H7" s="6">
        <f>G7/14</f>
        <v>0</v>
      </c>
    </row>
    <row r="8" spans="2:17" x14ac:dyDescent="0.25">
      <c r="B8" s="8">
        <v>41883</v>
      </c>
      <c r="C8" s="9">
        <f t="shared" ref="C8:C12" si="2">B8-B7</f>
        <v>3</v>
      </c>
      <c r="D8" s="4">
        <v>4</v>
      </c>
      <c r="E8" s="11">
        <f>E7+((D8-D7)*H3)</f>
        <v>7.8000000000000005E-3</v>
      </c>
      <c r="F8" s="5">
        <f>G8-G7</f>
        <v>3.1200000000000002E-2</v>
      </c>
      <c r="G8" s="5">
        <f t="shared" si="1"/>
        <v>3.1200000000000002E-2</v>
      </c>
      <c r="H8" s="6">
        <f>F8/C8</f>
        <v>1.0400000000000001E-2</v>
      </c>
    </row>
    <row r="9" spans="2:17" x14ac:dyDescent="0.25">
      <c r="B9" s="8">
        <v>41895</v>
      </c>
      <c r="C9" s="9">
        <f t="shared" si="2"/>
        <v>12</v>
      </c>
      <c r="D9" s="4">
        <v>24.5</v>
      </c>
      <c r="E9" s="11">
        <f>E8+((D9-D8)*H3)</f>
        <v>1.1900000000000001E-2</v>
      </c>
      <c r="F9" s="5">
        <f t="shared" ref="F9:F12" si="3">G9-G8</f>
        <v>0.26035000000000003</v>
      </c>
      <c r="G9" s="5">
        <f t="shared" si="1"/>
        <v>0.29155000000000003</v>
      </c>
      <c r="H9" s="6">
        <f t="shared" ref="H9:H12" si="4">F9/C9</f>
        <v>2.1695833333333334E-2</v>
      </c>
    </row>
    <row r="10" spans="2:17" x14ac:dyDescent="0.25">
      <c r="B10" s="8">
        <v>41902</v>
      </c>
      <c r="C10" s="9">
        <f t="shared" si="2"/>
        <v>7</v>
      </c>
      <c r="D10" s="4">
        <v>37</v>
      </c>
      <c r="E10" s="11">
        <f>E9+((D10-D9)*H3)</f>
        <v>1.4400000000000001E-2</v>
      </c>
      <c r="F10" s="5">
        <f t="shared" si="3"/>
        <v>0.24125000000000002</v>
      </c>
      <c r="G10" s="5">
        <f t="shared" si="1"/>
        <v>0.53280000000000005</v>
      </c>
      <c r="H10" s="6">
        <f t="shared" si="4"/>
        <v>3.4464285714285718E-2</v>
      </c>
    </row>
    <row r="11" spans="2:17" x14ac:dyDescent="0.25">
      <c r="B11" s="8">
        <v>41908</v>
      </c>
      <c r="C11" s="9">
        <f t="shared" si="2"/>
        <v>6</v>
      </c>
      <c r="D11" s="4">
        <v>44.2</v>
      </c>
      <c r="E11" s="11">
        <f>E10+((D11-D10)*H3)</f>
        <v>1.5840000000000003E-2</v>
      </c>
      <c r="F11" s="5">
        <f t="shared" si="3"/>
        <v>0.16732800000000014</v>
      </c>
      <c r="G11" s="5">
        <f t="shared" si="1"/>
        <v>0.70012800000000019</v>
      </c>
      <c r="H11" s="6">
        <f t="shared" si="4"/>
        <v>2.7888000000000024E-2</v>
      </c>
    </row>
    <row r="12" spans="2:17" x14ac:dyDescent="0.25">
      <c r="B12" s="8">
        <v>41919</v>
      </c>
      <c r="C12" s="9">
        <f t="shared" si="2"/>
        <v>11</v>
      </c>
      <c r="D12" s="4">
        <v>54</v>
      </c>
      <c r="E12" s="11">
        <f>E11+((D12-D11)*H3)</f>
        <v>1.7800000000000003E-2</v>
      </c>
      <c r="F12" s="5">
        <f t="shared" si="3"/>
        <v>0.26107199999999997</v>
      </c>
      <c r="G12" s="5">
        <f t="shared" si="1"/>
        <v>0.96120000000000017</v>
      </c>
      <c r="H12" s="6">
        <f t="shared" si="4"/>
        <v>2.3733818181818179E-2</v>
      </c>
    </row>
    <row r="13" spans="2:17" x14ac:dyDescent="0.25">
      <c r="B13" s="8">
        <v>41922</v>
      </c>
      <c r="C13" s="9">
        <f t="shared" ref="C13" si="5">B13-B12</f>
        <v>3</v>
      </c>
      <c r="D13" s="4">
        <v>55.82</v>
      </c>
      <c r="E13" s="11">
        <f>E12+((D13-D12)*H3)</f>
        <v>1.8164000000000003E-2</v>
      </c>
      <c r="F13" s="5">
        <f t="shared" ref="F13" si="6">G13-G12</f>
        <v>5.2714480000000008E-2</v>
      </c>
      <c r="G13" s="5">
        <f t="shared" ref="G13:G14" si="7">E13*D13</f>
        <v>1.0139144800000002</v>
      </c>
      <c r="H13" s="6">
        <f t="shared" ref="H13:H14" si="8">F13/C13</f>
        <v>1.7571493333333337E-2</v>
      </c>
    </row>
    <row r="14" spans="2:17" x14ac:dyDescent="0.25">
      <c r="B14" s="8">
        <v>41929</v>
      </c>
      <c r="C14" s="9">
        <f t="shared" ref="C14:C19" si="9">B14-B13</f>
        <v>7</v>
      </c>
      <c r="D14" s="4">
        <v>59.2</v>
      </c>
      <c r="E14" s="11">
        <f>E13+((D14-D13)*H2)</f>
        <v>1.8164000000000003E-2</v>
      </c>
      <c r="F14" s="5">
        <f t="shared" ref="F14:F19" si="10">G14-G13</f>
        <v>6.1394320000000002E-2</v>
      </c>
      <c r="G14" s="5">
        <f t="shared" si="7"/>
        <v>1.0753088000000002</v>
      </c>
      <c r="H14" s="6">
        <f t="shared" si="8"/>
        <v>8.7706171428571424E-3</v>
      </c>
    </row>
    <row r="15" spans="2:17" x14ac:dyDescent="0.25">
      <c r="B15" s="8">
        <v>41931</v>
      </c>
      <c r="C15" s="9">
        <f t="shared" si="9"/>
        <v>2</v>
      </c>
      <c r="D15" s="4">
        <v>60.7</v>
      </c>
      <c r="E15" s="11">
        <f>E14+((D15-D14)*H3)</f>
        <v>1.8464000000000005E-2</v>
      </c>
      <c r="F15" s="5">
        <f t="shared" si="10"/>
        <v>4.5456000000000163E-2</v>
      </c>
      <c r="G15" s="5">
        <f t="shared" ref="G15" si="11">E15*D15</f>
        <v>1.1207648000000003</v>
      </c>
      <c r="H15" s="6">
        <f t="shared" ref="H15" si="12">F15/C15</f>
        <v>2.2728000000000081E-2</v>
      </c>
    </row>
    <row r="16" spans="2:17" x14ac:dyDescent="0.25">
      <c r="B16" s="8">
        <v>41935</v>
      </c>
      <c r="C16" s="9">
        <f t="shared" si="9"/>
        <v>4</v>
      </c>
      <c r="D16" s="4">
        <v>63</v>
      </c>
      <c r="E16" s="11">
        <f>E15+((D16-D15)*H3)</f>
        <v>1.8924000000000003E-2</v>
      </c>
      <c r="F16" s="5">
        <f t="shared" si="10"/>
        <v>7.1447199999999933E-2</v>
      </c>
      <c r="G16" s="5">
        <f t="shared" ref="G16" si="13">E16*D16</f>
        <v>1.1922120000000003</v>
      </c>
      <c r="H16" s="6">
        <f t="shared" ref="H16" si="14">F16/C16</f>
        <v>1.7861799999999983E-2</v>
      </c>
    </row>
    <row r="17" spans="2:21" x14ac:dyDescent="0.25">
      <c r="B17" s="8">
        <v>41936</v>
      </c>
      <c r="C17" s="9">
        <f t="shared" si="9"/>
        <v>1</v>
      </c>
      <c r="D17" s="4">
        <v>63.8</v>
      </c>
      <c r="E17" s="11">
        <f>E16+((D17-D16)*H3)</f>
        <v>1.9084000000000004E-2</v>
      </c>
      <c r="F17" s="5">
        <f t="shared" si="10"/>
        <v>2.5347199999999903E-2</v>
      </c>
      <c r="G17" s="5">
        <f t="shared" ref="G17" si="15">E17*D17</f>
        <v>1.2175592000000002</v>
      </c>
      <c r="H17" s="6">
        <f t="shared" ref="H17" si="16">F17/C17</f>
        <v>2.5347199999999903E-2</v>
      </c>
    </row>
    <row r="18" spans="2:21" x14ac:dyDescent="0.25">
      <c r="B18" s="8">
        <v>41939</v>
      </c>
      <c r="C18" s="9">
        <f t="shared" si="9"/>
        <v>3</v>
      </c>
      <c r="D18" s="4">
        <f>63.8+0.8</f>
        <v>64.599999999999994</v>
      </c>
      <c r="E18" s="11">
        <f>E17+((D18-D17)*H4)</f>
        <v>1.9097600000000003E-2</v>
      </c>
      <c r="F18" s="5">
        <f t="shared" si="10"/>
        <v>1.6145759999999898E-2</v>
      </c>
      <c r="G18" s="5">
        <f t="shared" ref="G18" si="17">E18*D18</f>
        <v>1.2337049600000001</v>
      </c>
      <c r="H18" s="6">
        <f t="shared" ref="H18" si="18">F18/C18</f>
        <v>5.3819199999999663E-3</v>
      </c>
    </row>
    <row r="19" spans="2:21" ht="15.75" thickBot="1" x14ac:dyDescent="0.3">
      <c r="B19" s="8">
        <v>41940</v>
      </c>
      <c r="C19" s="9">
        <f t="shared" si="9"/>
        <v>1</v>
      </c>
      <c r="D19" s="4">
        <v>65</v>
      </c>
      <c r="E19" s="11">
        <f>E18+((D19-D18)*H4)</f>
        <v>1.9104400000000004E-2</v>
      </c>
      <c r="F19" s="5">
        <f t="shared" si="10"/>
        <v>8.0810400000002058E-3</v>
      </c>
      <c r="G19" s="5">
        <f t="shared" ref="G19:G20" si="19">E19*D19</f>
        <v>1.2417860000000003</v>
      </c>
      <c r="H19" s="6">
        <f t="shared" ref="H19:H20" si="20">F19/C19</f>
        <v>8.0810400000002058E-3</v>
      </c>
    </row>
    <row r="20" spans="2:21" ht="15.75" thickBot="1" x14ac:dyDescent="0.3">
      <c r="B20" s="39">
        <v>42005</v>
      </c>
      <c r="C20" s="10">
        <f>B20-B19</f>
        <v>65</v>
      </c>
      <c r="D20" s="15">
        <f>D19+((D19-D16)/(B19-B16)*C20)</f>
        <v>91</v>
      </c>
      <c r="E20" s="12">
        <f>E19+((D20-D19)*H4)</f>
        <v>1.9546400000000005E-2</v>
      </c>
      <c r="F20" s="13">
        <f>G20-G19</f>
        <v>0.53693640000000031</v>
      </c>
      <c r="G20" s="13">
        <f t="shared" si="19"/>
        <v>1.7787224000000006</v>
      </c>
      <c r="H20" s="14">
        <f t="shared" si="20"/>
        <v>8.2605600000000053E-3</v>
      </c>
    </row>
    <row r="21" spans="2:21" ht="15.75" thickBot="1" x14ac:dyDescent="0.3">
      <c r="B21" s="18"/>
      <c r="C21" s="19">
        <f>B20-B7</f>
        <v>125</v>
      </c>
      <c r="D21" s="20">
        <f>C21/365</f>
        <v>0.34246575342465752</v>
      </c>
      <c r="E21" s="21"/>
      <c r="F21" s="22"/>
      <c r="G21" s="22"/>
      <c r="H21" s="38">
        <f>H20*1000*1000*1000/(3600*24)</f>
        <v>95.608333333333391</v>
      </c>
    </row>
    <row r="22" spans="2:21" x14ac:dyDescent="0.25">
      <c r="B22" s="40" t="s">
        <v>26</v>
      </c>
      <c r="C22" s="40"/>
      <c r="D22" s="40"/>
      <c r="E22" s="40"/>
      <c r="F22" s="40"/>
      <c r="G22" s="40"/>
      <c r="H22" s="40"/>
    </row>
    <row r="23" spans="2:21" ht="15.75" thickBot="1" x14ac:dyDescent="0.3">
      <c r="B23" s="40"/>
      <c r="C23" s="40"/>
      <c r="D23" s="40"/>
      <c r="E23" s="40"/>
      <c r="F23" s="40"/>
      <c r="G23" s="40"/>
      <c r="H23" s="40"/>
      <c r="J23" t="s">
        <v>5</v>
      </c>
    </row>
    <row r="24" spans="2:21" ht="15.75" thickBot="1" x14ac:dyDescent="0.3">
      <c r="B24" s="28" t="s">
        <v>16</v>
      </c>
      <c r="C24" s="29"/>
      <c r="D24" s="30"/>
      <c r="E24" s="23" t="s">
        <v>14</v>
      </c>
      <c r="F24" s="24"/>
      <c r="G24" s="26"/>
      <c r="H24" s="27">
        <v>3.1E-2</v>
      </c>
    </row>
    <row r="25" spans="2:21" ht="15.75" thickBot="1" x14ac:dyDescent="0.3">
      <c r="B25" s="31" t="s">
        <v>15</v>
      </c>
      <c r="C25" s="32"/>
      <c r="D25" s="33">
        <v>25.7</v>
      </c>
      <c r="E25" s="23" t="s">
        <v>13</v>
      </c>
      <c r="F25" s="24"/>
      <c r="G25" s="26"/>
      <c r="H25" s="25">
        <v>0.35</v>
      </c>
    </row>
    <row r="26" spans="2:21" ht="45" x14ac:dyDescent="0.25">
      <c r="B26" s="7" t="s">
        <v>1</v>
      </c>
      <c r="C26" s="2" t="s">
        <v>9</v>
      </c>
      <c r="D26" s="2" t="s">
        <v>6</v>
      </c>
      <c r="E26" s="2" t="s">
        <v>7</v>
      </c>
      <c r="F26" s="2" t="s">
        <v>8</v>
      </c>
      <c r="G26" s="34" t="s">
        <v>18</v>
      </c>
      <c r="H26" s="3" t="s">
        <v>12</v>
      </c>
      <c r="I26" s="1"/>
    </row>
    <row r="27" spans="2:21" x14ac:dyDescent="0.25">
      <c r="B27" s="8">
        <v>41867</v>
      </c>
      <c r="C27" s="9"/>
      <c r="D27" s="4">
        <v>0</v>
      </c>
      <c r="E27" s="5">
        <v>0</v>
      </c>
      <c r="F27" s="4"/>
      <c r="G27" s="35" t="s">
        <v>19</v>
      </c>
      <c r="H27" s="6">
        <f>H28</f>
        <v>1.7222222222222222E-2</v>
      </c>
    </row>
    <row r="28" spans="2:21" x14ac:dyDescent="0.25">
      <c r="B28" s="8">
        <v>41894</v>
      </c>
      <c r="C28" s="9">
        <f t="shared" ref="C28:C35" si="21">B28-B27</f>
        <v>27</v>
      </c>
      <c r="D28" s="4">
        <v>15</v>
      </c>
      <c r="E28" s="5">
        <f>E27+((D28-D27)*(H24))</f>
        <v>0.46499999999999997</v>
      </c>
      <c r="F28" s="5">
        <f t="shared" ref="F28:F35" si="22">E28-E27</f>
        <v>0.46499999999999997</v>
      </c>
      <c r="G28" s="36" t="s">
        <v>20</v>
      </c>
      <c r="H28" s="6">
        <f t="shared" ref="H28:H34" si="23">F28/C28</f>
        <v>1.7222222222222222E-2</v>
      </c>
    </row>
    <row r="29" spans="2:21" x14ac:dyDescent="0.25">
      <c r="B29" s="8">
        <v>41905</v>
      </c>
      <c r="C29" s="9">
        <f t="shared" si="21"/>
        <v>11</v>
      </c>
      <c r="D29" s="4">
        <f>D28+5.3</f>
        <v>20.3</v>
      </c>
      <c r="E29" s="5">
        <f>E28+((D29-D28)*(H24))</f>
        <v>0.62929999999999997</v>
      </c>
      <c r="F29" s="5">
        <f t="shared" si="22"/>
        <v>0.1643</v>
      </c>
      <c r="G29" s="36" t="s">
        <v>21</v>
      </c>
      <c r="H29" s="6">
        <f t="shared" si="23"/>
        <v>1.4936363636363637E-2</v>
      </c>
    </row>
    <row r="30" spans="2:21" x14ac:dyDescent="0.25">
      <c r="B30" s="8">
        <v>41917</v>
      </c>
      <c r="C30" s="9">
        <f t="shared" si="21"/>
        <v>12</v>
      </c>
      <c r="D30" s="4">
        <f>D28+10</f>
        <v>25</v>
      </c>
      <c r="E30" s="5">
        <f>E29+((D30-D29)*(H24))</f>
        <v>0.77499999999999991</v>
      </c>
      <c r="F30" s="5">
        <f t="shared" si="22"/>
        <v>0.14569999999999994</v>
      </c>
      <c r="G30" s="36" t="s">
        <v>22</v>
      </c>
      <c r="H30" s="6">
        <f t="shared" si="23"/>
        <v>1.2141666666666662E-2</v>
      </c>
    </row>
    <row r="31" spans="2:21" x14ac:dyDescent="0.25">
      <c r="B31" s="8">
        <v>41928</v>
      </c>
      <c r="C31" s="9">
        <f t="shared" si="21"/>
        <v>11</v>
      </c>
      <c r="D31" s="4">
        <f>D28+14</f>
        <v>29</v>
      </c>
      <c r="E31" s="5">
        <f>E30+((D31-D30)*(H24))</f>
        <v>0.89899999999999991</v>
      </c>
      <c r="F31" s="5">
        <f t="shared" si="22"/>
        <v>0.124</v>
      </c>
      <c r="G31" s="36" t="s">
        <v>23</v>
      </c>
      <c r="H31" s="6">
        <f t="shared" si="23"/>
        <v>1.1272727272727273E-2</v>
      </c>
    </row>
    <row r="32" spans="2:21" x14ac:dyDescent="0.25">
      <c r="B32" s="8">
        <v>41931</v>
      </c>
      <c r="C32" s="9">
        <f t="shared" si="21"/>
        <v>3</v>
      </c>
      <c r="D32" s="4">
        <f>D28+15</f>
        <v>30</v>
      </c>
      <c r="E32" s="5">
        <f>E31+((D32-D31)*(H24))</f>
        <v>0.92999999999999994</v>
      </c>
      <c r="F32" s="5">
        <f t="shared" si="22"/>
        <v>3.1000000000000028E-2</v>
      </c>
      <c r="G32" s="36" t="s">
        <v>24</v>
      </c>
      <c r="H32" s="6">
        <f t="shared" si="23"/>
        <v>1.0333333333333342E-2</v>
      </c>
      <c r="U32" t="s">
        <v>12</v>
      </c>
    </row>
    <row r="33" spans="2:21" x14ac:dyDescent="0.25">
      <c r="B33" s="8">
        <v>41933</v>
      </c>
      <c r="C33" s="9">
        <f>B33-B32</f>
        <v>2</v>
      </c>
      <c r="D33" s="4">
        <f>D28+15.65</f>
        <v>30.65</v>
      </c>
      <c r="E33" s="5">
        <f>E32+((D33-D32)*(H24))</f>
        <v>0.95014999999999994</v>
      </c>
      <c r="F33" s="5">
        <f>E33-E32</f>
        <v>2.0150000000000001E-2</v>
      </c>
      <c r="G33" s="36" t="s">
        <v>25</v>
      </c>
      <c r="H33" s="6">
        <f t="shared" ref="H33" si="24">F33/C33</f>
        <v>1.0075000000000001E-2</v>
      </c>
      <c r="U33" t="s">
        <v>12</v>
      </c>
    </row>
    <row r="34" spans="2:21" ht="15.75" thickBot="1" x14ac:dyDescent="0.3">
      <c r="B34" s="8">
        <v>41939</v>
      </c>
      <c r="C34" s="9">
        <f>B34-B33</f>
        <v>6</v>
      </c>
      <c r="D34" s="4">
        <f>D28+17.6</f>
        <v>32.6</v>
      </c>
      <c r="E34" s="5">
        <f>E33+((D34-D33)*(H24))</f>
        <v>1.0105999999999999</v>
      </c>
      <c r="F34" s="5">
        <f>E34-E33</f>
        <v>6.0450000000000004E-2</v>
      </c>
      <c r="G34" s="36" t="s">
        <v>25</v>
      </c>
      <c r="H34" s="6">
        <f t="shared" si="23"/>
        <v>1.0075000000000001E-2</v>
      </c>
      <c r="U34" t="s">
        <v>12</v>
      </c>
    </row>
    <row r="35" spans="2:21" ht="15.75" thickBot="1" x14ac:dyDescent="0.3">
      <c r="B35" s="39">
        <f>B20</f>
        <v>42005</v>
      </c>
      <c r="C35" s="10">
        <f t="shared" si="21"/>
        <v>66</v>
      </c>
      <c r="D35" s="17">
        <f>D34+(C35*H25)</f>
        <v>55.7</v>
      </c>
      <c r="E35" s="13">
        <f>E34+((D35-D34)*(H24))</f>
        <v>1.7267000000000001</v>
      </c>
      <c r="F35" s="13">
        <f t="shared" si="22"/>
        <v>0.71610000000000018</v>
      </c>
      <c r="G35" s="37">
        <f>0.5+G20-E35</f>
        <v>0.55202240000000025</v>
      </c>
      <c r="H35" s="14">
        <f t="shared" ref="H35" si="25">F35/C35</f>
        <v>1.0850000000000002E-2</v>
      </c>
    </row>
  </sheetData>
  <mergeCells count="2">
    <mergeCell ref="B22:H23"/>
    <mergeCell ref="B2:Q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KingstonSSD</dc:creator>
  <cp:lastModifiedBy>KingstonSSD</cp:lastModifiedBy>
  <dcterms:created xsi:type="dcterms:W3CDTF">2014-10-13T09:44:30Z</dcterms:created>
  <dcterms:modified xsi:type="dcterms:W3CDTF">2014-10-31T14:13:52Z</dcterms:modified>
</cp:coreProperties>
</file>