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ngstonSSD\Desktop\Spjald\BB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D20" i="1"/>
  <c r="C20" i="1" l="1"/>
  <c r="B36" i="1" l="1"/>
  <c r="C19" i="1" l="1"/>
  <c r="D18" i="1" l="1"/>
  <c r="C18" i="1"/>
  <c r="E29" i="1" l="1"/>
  <c r="C34" i="1"/>
  <c r="D34" i="1"/>
  <c r="D35" i="1"/>
  <c r="C35" i="1"/>
  <c r="C17" i="1" l="1"/>
  <c r="C22" i="1"/>
  <c r="D22" i="1" s="1"/>
  <c r="C16" i="1" l="1"/>
  <c r="D30" i="1" l="1"/>
  <c r="E30" i="1" s="1"/>
  <c r="C33" i="1"/>
  <c r="D33" i="1"/>
  <c r="D32" i="1"/>
  <c r="D31" i="1" l="1"/>
  <c r="E31" i="1" s="1"/>
  <c r="E32" i="1" s="1"/>
  <c r="E33" i="1" s="1"/>
  <c r="E34" i="1" s="1"/>
  <c r="E35" i="1" s="1"/>
  <c r="C14" i="1"/>
  <c r="C15" i="1"/>
  <c r="E8" i="1" l="1"/>
  <c r="E9" i="1" s="1"/>
  <c r="E10" i="1" s="1"/>
  <c r="E11" i="1" s="1"/>
  <c r="E12" i="1" s="1"/>
  <c r="F35" i="1" l="1"/>
  <c r="F34" i="1"/>
  <c r="H34" i="1" s="1"/>
  <c r="E13" i="1"/>
  <c r="E14" i="1" s="1"/>
  <c r="G6" i="1"/>
  <c r="H6" i="1" s="1"/>
  <c r="C32" i="1"/>
  <c r="C31" i="1"/>
  <c r="C30" i="1"/>
  <c r="C29" i="1"/>
  <c r="C36" i="1" l="1"/>
  <c r="D36" i="1" s="1"/>
  <c r="E36" i="1" s="1"/>
  <c r="F29" i="1"/>
  <c r="H29" i="1" s="1"/>
  <c r="H28" i="1" s="1"/>
  <c r="E15" i="1"/>
  <c r="E16" i="1" s="1"/>
  <c r="G14" i="1"/>
  <c r="F30" i="1"/>
  <c r="H30" i="1" s="1"/>
  <c r="G16" i="1" l="1"/>
  <c r="E17" i="1"/>
  <c r="F31" i="1"/>
  <c r="H31" i="1" s="1"/>
  <c r="G17" i="1" l="1"/>
  <c r="F17" i="1" s="1"/>
  <c r="H17" i="1" s="1"/>
  <c r="E18" i="1"/>
  <c r="F33" i="1"/>
  <c r="H33" i="1" s="1"/>
  <c r="F32" i="1"/>
  <c r="H32" i="1" s="1"/>
  <c r="G18" i="1" l="1"/>
  <c r="F18" i="1" s="1"/>
  <c r="H18" i="1" s="1"/>
  <c r="E19" i="1"/>
  <c r="H35" i="1"/>
  <c r="F36" i="1"/>
  <c r="H36" i="1" s="1"/>
  <c r="C13" i="1"/>
  <c r="E20" i="1" l="1"/>
  <c r="G19" i="1"/>
  <c r="C10" i="1"/>
  <c r="F19" i="1" l="1"/>
  <c r="H19" i="1" s="1"/>
  <c r="G20" i="1"/>
  <c r="F20" i="1" s="1"/>
  <c r="H20" i="1" s="1"/>
  <c r="E21" i="1"/>
  <c r="C8" i="1"/>
  <c r="C9" i="1"/>
  <c r="G7" i="1"/>
  <c r="H7" i="1" s="1"/>
  <c r="C12" i="1"/>
  <c r="C11" i="1"/>
  <c r="G13" i="1" l="1"/>
  <c r="F14" i="1" s="1"/>
  <c r="G8" i="1"/>
  <c r="F8" i="1" s="1"/>
  <c r="H8" i="1" s="1"/>
  <c r="G9" i="1"/>
  <c r="F9" i="1" l="1"/>
  <c r="H9" i="1" s="1"/>
  <c r="G21" i="1" s="1"/>
  <c r="F21" i="1" s="1"/>
  <c r="G10" i="1"/>
  <c r="F10" i="1" s="1"/>
  <c r="H10" i="1" s="1"/>
  <c r="G12" i="1"/>
  <c r="H14" i="1" s="1"/>
  <c r="G11" i="1"/>
  <c r="F11" i="1" s="1"/>
  <c r="H11" i="1" s="1"/>
  <c r="G15" i="1" l="1"/>
  <c r="F16" i="1" s="1"/>
  <c r="H16" i="1" s="1"/>
  <c r="F13" i="1"/>
  <c r="H13" i="1" s="1"/>
  <c r="F12" i="1"/>
  <c r="H12" i="1" s="1"/>
  <c r="F15" i="1" l="1"/>
  <c r="H15" i="1" s="1"/>
  <c r="G36" i="1"/>
  <c r="H21" i="1"/>
  <c r="H22" i="1" s="1"/>
</calcChain>
</file>

<file path=xl/sharedStrings.xml><?xml version="1.0" encoding="utf-8"?>
<sst xmlns="http://schemas.openxmlformats.org/spreadsheetml/2006/main" count="34" uniqueCount="28">
  <si>
    <t>Flatar mál hrauns</t>
  </si>
  <si>
    <t>Dags.</t>
  </si>
  <si>
    <t>Heildar rúmál hrauns Km^3</t>
  </si>
  <si>
    <t>Reiknuð meðal þykkt hrauns km</t>
  </si>
  <si>
    <t>Rúmáls aukning Km^3</t>
  </si>
  <si>
    <t>Sigið</t>
  </si>
  <si>
    <t>Sig í öskju metrar</t>
  </si>
  <si>
    <t>Heildar Sig öskju Km^3</t>
  </si>
  <si>
    <t>Rúmáls minkun Km^3</t>
  </si>
  <si>
    <t>Dagar frá last</t>
  </si>
  <si>
    <t xml:space="preserve"> þykking hrauns í  km / km^2</t>
  </si>
  <si>
    <t>Áætluð þykking hrauns í spá km</t>
  </si>
  <si>
    <t xml:space="preserve"> </t>
  </si>
  <si>
    <t>Áætlað sig í spá metrar</t>
  </si>
  <si>
    <t>Sigið  * þessi breyta  er rúmálið</t>
  </si>
  <si>
    <t>Fyrir mælingar</t>
  </si>
  <si>
    <t>Áætlað sig í metrum</t>
  </si>
  <si>
    <t>Rennsli KM^3 á sólarhring</t>
  </si>
  <si>
    <t>Gliðnun 0,5  +   HH-BB</t>
  </si>
  <si>
    <t xml:space="preserve">Þetta er </t>
  </si>
  <si>
    <t xml:space="preserve"> það efni</t>
  </si>
  <si>
    <t xml:space="preserve"> sem vantar</t>
  </si>
  <si>
    <t>í kerfið</t>
  </si>
  <si>
    <t>og kemur</t>
  </si>
  <si>
    <t>frá</t>
  </si>
  <si>
    <t>möttli</t>
  </si>
  <si>
    <t>Líkan sem hermir sig öskjunnar.   Rúmálsbreytingar eru hafðar línulegar við sigið. Síðasta mælda staða er 27 október</t>
  </si>
  <si>
    <t xml:space="preserve">Líkan sem hermir  hraunflæði í Holuhraunu frá því það kom upp 29 Ágúst 2014. í líkaninu er gert ráð fyrir að hraunið þurfi að þykkna um 20 cm til að geta stækkað um 1 ferkílómetra en það er það sem þarf til að flatarmálið passi við rúmálstölurnar.  4. november er síðasta mælda staða.   Flatar og rúmálstölur  hrauns  í töflunni eru fengin  af vef Veðurstofunnar og þykktar útreikningarnir látnir passa inn í þann ramma.   Hermirinn gerir ráð fyrir jafnt þykknandi hrauni,  fyrir hvern  1km^2 sem hraunið stækkar.  Hægt er að breyta gulu breytunum  til að spá fyrir um framhaldið.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</si>
</sst>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r.&quot;"/>
    <numFmt numFmtId="165" formatCode="0.000"/>
    <numFmt numFmtId="166" formatCode="0.0000"/>
    <numFmt numFmtId="167" formatCode="&quot;&quot;0&quot; m³/sek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6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6" xfId="0" applyFill="1" applyBorder="1" applyAlignment="1">
      <alignment horizontal="center"/>
    </xf>
    <xf numFmtId="16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0" fontId="0" fillId="0" borderId="11" xfId="0" applyBorder="1"/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64" fontId="0" fillId="4" borderId="2" xfId="0" applyNumberForma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7" fontId="0" fillId="3" borderId="13" xfId="0" applyNumberFormat="1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3"/>
          <c:tx>
            <c:strRef>
              <c:f>Sheet1!$G$5</c:f>
              <c:strCache>
                <c:ptCount val="1"/>
                <c:pt idx="0">
                  <c:v>Heildar rúmál hrauns Km^3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Sheet1!$B$6:$B$21</c:f>
              <c:numCache>
                <c:formatCode>d\-mmm</c:formatCode>
                <c:ptCount val="16"/>
                <c:pt idx="0">
                  <c:v>41867</c:v>
                </c:pt>
                <c:pt idx="1">
                  <c:v>41880</c:v>
                </c:pt>
                <c:pt idx="2">
                  <c:v>41883</c:v>
                </c:pt>
                <c:pt idx="3">
                  <c:v>41895</c:v>
                </c:pt>
                <c:pt idx="4">
                  <c:v>41902</c:v>
                </c:pt>
                <c:pt idx="5">
                  <c:v>41908</c:v>
                </c:pt>
                <c:pt idx="6">
                  <c:v>41919</c:v>
                </c:pt>
                <c:pt idx="7">
                  <c:v>41922</c:v>
                </c:pt>
                <c:pt idx="8">
                  <c:v>41929</c:v>
                </c:pt>
                <c:pt idx="9">
                  <c:v>41931</c:v>
                </c:pt>
                <c:pt idx="10">
                  <c:v>41935</c:v>
                </c:pt>
                <c:pt idx="11">
                  <c:v>41936</c:v>
                </c:pt>
                <c:pt idx="12">
                  <c:v>41939</c:v>
                </c:pt>
                <c:pt idx="13">
                  <c:v>41940</c:v>
                </c:pt>
                <c:pt idx="14">
                  <c:v>41947</c:v>
                </c:pt>
                <c:pt idx="15" formatCode="m/d/yyyy">
                  <c:v>41950</c:v>
                </c:pt>
              </c:numCache>
            </c:numRef>
          </c:cat>
          <c:val>
            <c:numRef>
              <c:f>Sheet1!$G$6:$G$21</c:f>
              <c:numCache>
                <c:formatCode>0.000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3.0880000000000001E-2</c:v>
                </c:pt>
                <c:pt idx="3">
                  <c:v>0.27954499999999999</c:v>
                </c:pt>
                <c:pt idx="4">
                  <c:v>0.50541999999999998</c:v>
                </c:pt>
                <c:pt idx="5">
                  <c:v>0.66105520000000006</c:v>
                </c:pt>
                <c:pt idx="6">
                  <c:v>0.9028799999999999</c:v>
                </c:pt>
                <c:pt idx="7">
                  <c:v>0.95159703200000001</c:v>
                </c:pt>
                <c:pt idx="8">
                  <c:v>1.00921792</c:v>
                </c:pt>
                <c:pt idx="9">
                  <c:v>1.05117832</c:v>
                </c:pt>
                <c:pt idx="10">
                  <c:v>1.1170907999999999</c:v>
                </c:pt>
                <c:pt idx="11">
                  <c:v>1.1404632799999999</c:v>
                </c:pt>
                <c:pt idx="12">
                  <c:v>1.1556939999999998</c:v>
                </c:pt>
                <c:pt idx="13">
                  <c:v>1.1633179999999999</c:v>
                </c:pt>
                <c:pt idx="14">
                  <c:v>1.36011288</c:v>
                </c:pt>
                <c:pt idx="15">
                  <c:v>1.4392441959183673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82160"/>
        <c:axId val="569206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Sheet1!$D$5</c15:sqref>
                        </c15:formulaRef>
                      </c:ext>
                    </c:extLst>
                    <c:strCache>
                      <c:ptCount val="1"/>
                      <c:pt idx="0">
                        <c:v>Flatar mál hrauns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Sheet1!$B$6:$B$21</c15:sqref>
                        </c15:formulaRef>
                      </c:ext>
                    </c:extLst>
                    <c:numCache>
                      <c:formatCode>d\-mmm</c:formatCode>
                      <c:ptCount val="16"/>
                      <c:pt idx="0">
                        <c:v>41867</c:v>
                      </c:pt>
                      <c:pt idx="1">
                        <c:v>41880</c:v>
                      </c:pt>
                      <c:pt idx="2">
                        <c:v>41883</c:v>
                      </c:pt>
                      <c:pt idx="3">
                        <c:v>41895</c:v>
                      </c:pt>
                      <c:pt idx="4">
                        <c:v>41902</c:v>
                      </c:pt>
                      <c:pt idx="5">
                        <c:v>41908</c:v>
                      </c:pt>
                      <c:pt idx="6">
                        <c:v>41919</c:v>
                      </c:pt>
                      <c:pt idx="7">
                        <c:v>41922</c:v>
                      </c:pt>
                      <c:pt idx="8">
                        <c:v>41929</c:v>
                      </c:pt>
                      <c:pt idx="9">
                        <c:v>41931</c:v>
                      </c:pt>
                      <c:pt idx="10">
                        <c:v>41935</c:v>
                      </c:pt>
                      <c:pt idx="11">
                        <c:v>41936</c:v>
                      </c:pt>
                      <c:pt idx="12">
                        <c:v>41939</c:v>
                      </c:pt>
                      <c:pt idx="13">
                        <c:v>41940</c:v>
                      </c:pt>
                      <c:pt idx="14">
                        <c:v>41947</c:v>
                      </c:pt>
                      <c:pt idx="15" formatCode="m/d/yyyy">
                        <c:v>41950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Sheet1!$D$7:$D$21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4</c:v>
                      </c:pt>
                      <c:pt idx="2">
                        <c:v>24.5</c:v>
                      </c:pt>
                      <c:pt idx="3">
                        <c:v>37</c:v>
                      </c:pt>
                      <c:pt idx="4">
                        <c:v>44.2</c:v>
                      </c:pt>
                      <c:pt idx="5">
                        <c:v>54</c:v>
                      </c:pt>
                      <c:pt idx="6">
                        <c:v>55.82</c:v>
                      </c:pt>
                      <c:pt idx="7">
                        <c:v>59.2</c:v>
                      </c:pt>
                      <c:pt idx="8">
                        <c:v>60.7</c:v>
                      </c:pt>
                      <c:pt idx="9">
                        <c:v>63</c:v>
                      </c:pt>
                      <c:pt idx="10">
                        <c:v>63.8</c:v>
                      </c:pt>
                      <c:pt idx="11">
                        <c:v>64.599999999999994</c:v>
                      </c:pt>
                      <c:pt idx="12">
                        <c:v>65</c:v>
                      </c:pt>
                      <c:pt idx="13">
                        <c:v>71.400000000000006</c:v>
                      </c:pt>
                      <c:pt idx="14" formatCode="0.00">
                        <c:v>74.142857142857153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Sheet1!$E$5</c15:sqref>
                        </c15:formulaRef>
                      </c:ext>
                    </c:extLst>
                    <c:strCache>
                      <c:ptCount val="1"/>
                      <c:pt idx="0">
                        <c:v>Reiknuð meðal þykkt hrauns km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Sheet1!$B$6:$B$21</c15:sqref>
                        </c15:formulaRef>
                      </c:ext>
                    </c:extLst>
                    <c:numCache>
                      <c:formatCode>d\-mmm</c:formatCode>
                      <c:ptCount val="16"/>
                      <c:pt idx="0">
                        <c:v>41867</c:v>
                      </c:pt>
                      <c:pt idx="1">
                        <c:v>41880</c:v>
                      </c:pt>
                      <c:pt idx="2">
                        <c:v>41883</c:v>
                      </c:pt>
                      <c:pt idx="3">
                        <c:v>41895</c:v>
                      </c:pt>
                      <c:pt idx="4">
                        <c:v>41902</c:v>
                      </c:pt>
                      <c:pt idx="5">
                        <c:v>41908</c:v>
                      </c:pt>
                      <c:pt idx="6">
                        <c:v>41919</c:v>
                      </c:pt>
                      <c:pt idx="7">
                        <c:v>41922</c:v>
                      </c:pt>
                      <c:pt idx="8">
                        <c:v>41929</c:v>
                      </c:pt>
                      <c:pt idx="9">
                        <c:v>41931</c:v>
                      </c:pt>
                      <c:pt idx="10">
                        <c:v>41935</c:v>
                      </c:pt>
                      <c:pt idx="11">
                        <c:v>41936</c:v>
                      </c:pt>
                      <c:pt idx="12">
                        <c:v>41939</c:v>
                      </c:pt>
                      <c:pt idx="13">
                        <c:v>41940</c:v>
                      </c:pt>
                      <c:pt idx="14">
                        <c:v>41947</c:v>
                      </c:pt>
                      <c:pt idx="15" formatCode="m/d/yyyy">
                        <c:v>41950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Sheet1!$E$7:$E$21</c15:sqref>
                        </c15:formulaRef>
                      </c:ext>
                    </c:extLst>
                    <c:numCache>
                      <c:formatCode>0.0000</c:formatCode>
                      <c:ptCount val="15"/>
                      <c:pt idx="0">
                        <c:v>7.0000000000000001E-3</c:v>
                      </c:pt>
                      <c:pt idx="1">
                        <c:v>7.7200000000000003E-3</c:v>
                      </c:pt>
                      <c:pt idx="2">
                        <c:v>1.141E-2</c:v>
                      </c:pt>
                      <c:pt idx="3">
                        <c:v>1.366E-2</c:v>
                      </c:pt>
                      <c:pt idx="4">
                        <c:v>1.4956000000000001E-2</c:v>
                      </c:pt>
                      <c:pt idx="5">
                        <c:v>1.6719999999999999E-2</c:v>
                      </c:pt>
                      <c:pt idx="6">
                        <c:v>1.70476E-2</c:v>
                      </c:pt>
                      <c:pt idx="7">
                        <c:v>1.70476E-2</c:v>
                      </c:pt>
                      <c:pt idx="8">
                        <c:v>1.7317599999999999E-2</c:v>
                      </c:pt>
                      <c:pt idx="9">
                        <c:v>1.77316E-2</c:v>
                      </c:pt>
                      <c:pt idx="10">
                        <c:v>1.7875599999999998E-2</c:v>
                      </c:pt>
                      <c:pt idx="11">
                        <c:v>1.789E-2</c:v>
                      </c:pt>
                      <c:pt idx="12">
                        <c:v>1.7897199999999999E-2</c:v>
                      </c:pt>
                      <c:pt idx="13">
                        <c:v>1.9049199999999999E-2</c:v>
                      </c:pt>
                      <c:pt idx="14">
                        <c:v>1.9411771428571426E-2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Sheet1!$F$5</c15:sqref>
                        </c15:formulaRef>
                      </c:ext>
                    </c:extLst>
                    <c:strCache>
                      <c:ptCount val="1"/>
                      <c:pt idx="0">
                        <c:v>Rúmáls aukning Km^3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Sheet1!$B$6:$B$21</c15:sqref>
                        </c15:formulaRef>
                      </c:ext>
                    </c:extLst>
                    <c:numCache>
                      <c:formatCode>d\-mmm</c:formatCode>
                      <c:ptCount val="16"/>
                      <c:pt idx="0">
                        <c:v>41867</c:v>
                      </c:pt>
                      <c:pt idx="1">
                        <c:v>41880</c:v>
                      </c:pt>
                      <c:pt idx="2">
                        <c:v>41883</c:v>
                      </c:pt>
                      <c:pt idx="3">
                        <c:v>41895</c:v>
                      </c:pt>
                      <c:pt idx="4">
                        <c:v>41902</c:v>
                      </c:pt>
                      <c:pt idx="5">
                        <c:v>41908</c:v>
                      </c:pt>
                      <c:pt idx="6">
                        <c:v>41919</c:v>
                      </c:pt>
                      <c:pt idx="7">
                        <c:v>41922</c:v>
                      </c:pt>
                      <c:pt idx="8">
                        <c:v>41929</c:v>
                      </c:pt>
                      <c:pt idx="9">
                        <c:v>41931</c:v>
                      </c:pt>
                      <c:pt idx="10">
                        <c:v>41935</c:v>
                      </c:pt>
                      <c:pt idx="11">
                        <c:v>41936</c:v>
                      </c:pt>
                      <c:pt idx="12">
                        <c:v>41939</c:v>
                      </c:pt>
                      <c:pt idx="13">
                        <c:v>41940</c:v>
                      </c:pt>
                      <c:pt idx="14">
                        <c:v>41947</c:v>
                      </c:pt>
                      <c:pt idx="15" formatCode="m/d/yyyy">
                        <c:v>41950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Sheet1!$F$7:$F$21</c15:sqref>
                        </c15:formulaRef>
                      </c:ext>
                    </c:extLst>
                    <c:numCache>
                      <c:formatCode>0.000</c:formatCode>
                      <c:ptCount val="15"/>
                      <c:pt idx="1">
                        <c:v>3.0880000000000001E-2</c:v>
                      </c:pt>
                      <c:pt idx="2">
                        <c:v>0.248665</c:v>
                      </c:pt>
                      <c:pt idx="3">
                        <c:v>0.22587499999999999</c:v>
                      </c:pt>
                      <c:pt idx="4">
                        <c:v>0.15563520000000008</c:v>
                      </c:pt>
                      <c:pt idx="5">
                        <c:v>0.24182479999999984</c:v>
                      </c:pt>
                      <c:pt idx="6">
                        <c:v>4.8717032000000104E-2</c:v>
                      </c:pt>
                      <c:pt idx="7">
                        <c:v>5.7620887999999981E-2</c:v>
                      </c:pt>
                      <c:pt idx="8">
                        <c:v>4.1960400000000009E-2</c:v>
                      </c:pt>
                      <c:pt idx="9">
                        <c:v>6.591247999999994E-2</c:v>
                      </c:pt>
                      <c:pt idx="10">
                        <c:v>2.3372479999999918E-2</c:v>
                      </c:pt>
                      <c:pt idx="11">
                        <c:v>1.523071999999992E-2</c:v>
                      </c:pt>
                      <c:pt idx="12">
                        <c:v>7.6240000000000752E-3</c:v>
                      </c:pt>
                      <c:pt idx="13">
                        <c:v>0.19679488000000012</c:v>
                      </c:pt>
                      <c:pt idx="14">
                        <c:v>7.9131315918367306E-2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Sheet1!$H$5</c:f>
              <c:strCache>
                <c:ptCount val="1"/>
                <c:pt idx="0">
                  <c:v>Rennsli KM^3 á sólarhring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name>Líklegt rennsli</c:nam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Sheet1!$B$6:$B$21</c:f>
              <c:numCache>
                <c:formatCode>d\-mmm</c:formatCode>
                <c:ptCount val="16"/>
                <c:pt idx="0">
                  <c:v>41867</c:v>
                </c:pt>
                <c:pt idx="1">
                  <c:v>41880</c:v>
                </c:pt>
                <c:pt idx="2">
                  <c:v>41883</c:v>
                </c:pt>
                <c:pt idx="3">
                  <c:v>41895</c:v>
                </c:pt>
                <c:pt idx="4">
                  <c:v>41902</c:v>
                </c:pt>
                <c:pt idx="5">
                  <c:v>41908</c:v>
                </c:pt>
                <c:pt idx="6">
                  <c:v>41919</c:v>
                </c:pt>
                <c:pt idx="7">
                  <c:v>41922</c:v>
                </c:pt>
                <c:pt idx="8">
                  <c:v>41929</c:v>
                </c:pt>
                <c:pt idx="9">
                  <c:v>41931</c:v>
                </c:pt>
                <c:pt idx="10">
                  <c:v>41935</c:v>
                </c:pt>
                <c:pt idx="11">
                  <c:v>41936</c:v>
                </c:pt>
                <c:pt idx="12">
                  <c:v>41939</c:v>
                </c:pt>
                <c:pt idx="13">
                  <c:v>41940</c:v>
                </c:pt>
                <c:pt idx="14">
                  <c:v>41947</c:v>
                </c:pt>
                <c:pt idx="15" formatCode="m/d/yyyy">
                  <c:v>41950</c:v>
                </c:pt>
              </c:numCache>
            </c:numRef>
          </c:cat>
          <c:val>
            <c:numRef>
              <c:f>Sheet1!$H$6:$H$21</c:f>
              <c:numCache>
                <c:formatCode>0.000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1.0293333333333333E-2</c:v>
                </c:pt>
                <c:pt idx="3">
                  <c:v>2.0722083333333332E-2</c:v>
                </c:pt>
                <c:pt idx="4">
                  <c:v>3.226785714285714E-2</c:v>
                </c:pt>
                <c:pt idx="5">
                  <c:v>2.5939200000000013E-2</c:v>
                </c:pt>
                <c:pt idx="6">
                  <c:v>2.1984072727272711E-2</c:v>
                </c:pt>
                <c:pt idx="7">
                  <c:v>1.6239010666666703E-2</c:v>
                </c:pt>
                <c:pt idx="8">
                  <c:v>8.2315554285714264E-3</c:v>
                </c:pt>
                <c:pt idx="9">
                  <c:v>2.0980200000000004E-2</c:v>
                </c:pt>
                <c:pt idx="10">
                  <c:v>1.6478119999999985E-2</c:v>
                </c:pt>
                <c:pt idx="11">
                  <c:v>2.3372479999999918E-2</c:v>
                </c:pt>
                <c:pt idx="12">
                  <c:v>5.0769066666666402E-3</c:v>
                </c:pt>
                <c:pt idx="13">
                  <c:v>7.6240000000000752E-3</c:v>
                </c:pt>
                <c:pt idx="14">
                  <c:v>2.8113554285714302E-2</c:v>
                </c:pt>
                <c:pt idx="15">
                  <c:v>2.6377105306122434E-2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19504"/>
        <c:axId val="56920064"/>
      </c:lineChart>
      <c:dateAx>
        <c:axId val="14368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6920624"/>
        <c:crosses val="autoZero"/>
        <c:auto val="1"/>
        <c:lblOffset val="100"/>
        <c:baseTimeUnit val="days"/>
      </c:dateAx>
      <c:valAx>
        <c:axId val="569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3682160"/>
        <c:crosses val="autoZero"/>
        <c:crossBetween val="between"/>
      </c:valAx>
      <c:valAx>
        <c:axId val="56920064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6919504"/>
        <c:crosses val="max"/>
        <c:crossBetween val="between"/>
      </c:valAx>
      <c:dateAx>
        <c:axId val="569195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6920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Sheet1!$E$27</c:f>
              <c:strCache>
                <c:ptCount val="1"/>
                <c:pt idx="0">
                  <c:v>Heildar Sig öskju Km^3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Sheet1!$B$28:$B$36</c:f>
              <c:numCache>
                <c:formatCode>d\-mmm</c:formatCode>
                <c:ptCount val="9"/>
                <c:pt idx="0">
                  <c:v>41867</c:v>
                </c:pt>
                <c:pt idx="1">
                  <c:v>41894</c:v>
                </c:pt>
                <c:pt idx="2">
                  <c:v>41905</c:v>
                </c:pt>
                <c:pt idx="3">
                  <c:v>41917</c:v>
                </c:pt>
                <c:pt idx="4">
                  <c:v>41928</c:v>
                </c:pt>
                <c:pt idx="5">
                  <c:v>41931</c:v>
                </c:pt>
                <c:pt idx="6">
                  <c:v>41933</c:v>
                </c:pt>
                <c:pt idx="7">
                  <c:v>41939</c:v>
                </c:pt>
                <c:pt idx="8" formatCode="m/d/yyyy">
                  <c:v>41950</c:v>
                </c:pt>
              </c:numCache>
            </c:numRef>
          </c:cat>
          <c:val>
            <c:numRef>
              <c:f>Sheet1!$E$28:$E$36</c:f>
              <c:numCache>
                <c:formatCode>0.000</c:formatCode>
                <c:ptCount val="9"/>
                <c:pt idx="0">
                  <c:v>0</c:v>
                </c:pt>
                <c:pt idx="1">
                  <c:v>0.59799999999999998</c:v>
                </c:pt>
                <c:pt idx="2">
                  <c:v>0.73580000000000001</c:v>
                </c:pt>
                <c:pt idx="3">
                  <c:v>0.85799999999999998</c:v>
                </c:pt>
                <c:pt idx="4">
                  <c:v>0.96199999999999997</c:v>
                </c:pt>
                <c:pt idx="5">
                  <c:v>0.98799999999999999</c:v>
                </c:pt>
                <c:pt idx="6">
                  <c:v>1.0048999999999999</c:v>
                </c:pt>
                <c:pt idx="7">
                  <c:v>1.0555999999999999</c:v>
                </c:pt>
                <c:pt idx="8">
                  <c:v>1.1556999999999999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43488"/>
        <c:axId val="1842440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Sheet1!$C$26:$C$27</c15:sqref>
                        </c15:formulaRef>
                      </c:ext>
                    </c:extLst>
                    <c:strCache>
                      <c:ptCount val="2"/>
                      <c:pt idx="0">
                        <c:v>Fyrir mælingar</c:v>
                      </c:pt>
                      <c:pt idx="1">
                        <c:v>Dagar frá last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Sheet1!$B$28:$B$36</c15:sqref>
                        </c15:formulaRef>
                      </c:ext>
                    </c:extLst>
                    <c:numCache>
                      <c:formatCode>d\-mmm</c:formatCode>
                      <c:ptCount val="9"/>
                      <c:pt idx="0">
                        <c:v>41867</c:v>
                      </c:pt>
                      <c:pt idx="1">
                        <c:v>41894</c:v>
                      </c:pt>
                      <c:pt idx="2">
                        <c:v>41905</c:v>
                      </c:pt>
                      <c:pt idx="3">
                        <c:v>41917</c:v>
                      </c:pt>
                      <c:pt idx="4">
                        <c:v>41928</c:v>
                      </c:pt>
                      <c:pt idx="5">
                        <c:v>41931</c:v>
                      </c:pt>
                      <c:pt idx="6">
                        <c:v>41933</c:v>
                      </c:pt>
                      <c:pt idx="7">
                        <c:v>41939</c:v>
                      </c:pt>
                      <c:pt idx="8" formatCode="m/d/yyyy">
                        <c:v>41950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Sheet1!$C$28:$C$36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1">
                        <c:v>27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11</c:v>
                      </c:pt>
                      <c:pt idx="5">
                        <c:v>3</c:v>
                      </c:pt>
                      <c:pt idx="6">
                        <c:v>2</c:v>
                      </c:pt>
                      <c:pt idx="7">
                        <c:v>6</c:v>
                      </c:pt>
                      <c:pt idx="8">
                        <c:v>11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Sheet1!$F$26:$F$27</c15:sqref>
                        </c15:formulaRef>
                      </c:ext>
                    </c:extLst>
                    <c:strCache>
                      <c:ptCount val="2"/>
                      <c:pt idx="0">
                        <c:v>Áætlað sig í spá metrar</c:v>
                      </c:pt>
                      <c:pt idx="1">
                        <c:v>Rúmáls minkun Km^3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Sheet1!$B$28:$B$36</c15:sqref>
                        </c15:formulaRef>
                      </c:ext>
                    </c:extLst>
                    <c:numCache>
                      <c:formatCode>d\-mmm</c:formatCode>
                      <c:ptCount val="9"/>
                      <c:pt idx="0">
                        <c:v>41867</c:v>
                      </c:pt>
                      <c:pt idx="1">
                        <c:v>41894</c:v>
                      </c:pt>
                      <c:pt idx="2">
                        <c:v>41905</c:v>
                      </c:pt>
                      <c:pt idx="3">
                        <c:v>41917</c:v>
                      </c:pt>
                      <c:pt idx="4">
                        <c:v>41928</c:v>
                      </c:pt>
                      <c:pt idx="5">
                        <c:v>41931</c:v>
                      </c:pt>
                      <c:pt idx="6">
                        <c:v>41933</c:v>
                      </c:pt>
                      <c:pt idx="7">
                        <c:v>41939</c:v>
                      </c:pt>
                      <c:pt idx="8" formatCode="m/d/yyyy">
                        <c:v>41950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Sheet1!$F$28:$F$36</c15:sqref>
                        </c15:formulaRef>
                      </c:ext>
                    </c:extLst>
                    <c:numCache>
                      <c:formatCode>0.000</c:formatCode>
                      <c:ptCount val="9"/>
                      <c:pt idx="1">
                        <c:v>0.59799999999999998</c:v>
                      </c:pt>
                      <c:pt idx="2">
                        <c:v>0.13780000000000003</c:v>
                      </c:pt>
                      <c:pt idx="3">
                        <c:v>0.12219999999999998</c:v>
                      </c:pt>
                      <c:pt idx="4">
                        <c:v>0.10399999999999998</c:v>
                      </c:pt>
                      <c:pt idx="5">
                        <c:v>2.6000000000000023E-2</c:v>
                      </c:pt>
                      <c:pt idx="6">
                        <c:v>1.6899999999999915E-2</c:v>
                      </c:pt>
                      <c:pt idx="7">
                        <c:v>5.0699999999999967E-2</c:v>
                      </c:pt>
                      <c:pt idx="8">
                        <c:v>0.10010000000000008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Sheet1!$G$26:$G$27</c15:sqref>
                        </c15:formulaRef>
                      </c:ext>
                    </c:extLst>
                    <c:strCache>
                      <c:ptCount val="2"/>
                      <c:pt idx="0">
                        <c:v>Áætlað sig í spá metrar</c:v>
                      </c:pt>
                      <c:pt idx="1">
                        <c:v>Gliðnun 0,5  +   HH-BB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Sheet1!$B$28:$B$36</c15:sqref>
                        </c15:formulaRef>
                      </c:ext>
                    </c:extLst>
                    <c:numCache>
                      <c:formatCode>d\-mmm</c:formatCode>
                      <c:ptCount val="9"/>
                      <c:pt idx="0">
                        <c:v>41867</c:v>
                      </c:pt>
                      <c:pt idx="1">
                        <c:v>41894</c:v>
                      </c:pt>
                      <c:pt idx="2">
                        <c:v>41905</c:v>
                      </c:pt>
                      <c:pt idx="3">
                        <c:v>41917</c:v>
                      </c:pt>
                      <c:pt idx="4">
                        <c:v>41928</c:v>
                      </c:pt>
                      <c:pt idx="5">
                        <c:v>41931</c:v>
                      </c:pt>
                      <c:pt idx="6">
                        <c:v>41933</c:v>
                      </c:pt>
                      <c:pt idx="7">
                        <c:v>41939</c:v>
                      </c:pt>
                      <c:pt idx="8" formatCode="m/d/yyyy">
                        <c:v>41950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Sheet1!$G$28:$G$36</c15:sqref>
                        </c15:formulaRef>
                      </c:ext>
                    </c:extLst>
                    <c:numCache>
                      <c:formatCode>0.000</c:formatCode>
                      <c:ptCount val="9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0.78354419591836733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Sheet1!$H$27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Sheet1!$B$28:$B$36</c:f>
              <c:numCache>
                <c:formatCode>d\-mmm</c:formatCode>
                <c:ptCount val="9"/>
                <c:pt idx="0">
                  <c:v>41867</c:v>
                </c:pt>
                <c:pt idx="1">
                  <c:v>41894</c:v>
                </c:pt>
                <c:pt idx="2">
                  <c:v>41905</c:v>
                </c:pt>
                <c:pt idx="3">
                  <c:v>41917</c:v>
                </c:pt>
                <c:pt idx="4">
                  <c:v>41928</c:v>
                </c:pt>
                <c:pt idx="5">
                  <c:v>41931</c:v>
                </c:pt>
                <c:pt idx="6">
                  <c:v>41933</c:v>
                </c:pt>
                <c:pt idx="7">
                  <c:v>41939</c:v>
                </c:pt>
                <c:pt idx="8" formatCode="m/d/yyyy">
                  <c:v>41950</c:v>
                </c:pt>
              </c:numCache>
            </c:numRef>
          </c:cat>
          <c:val>
            <c:numRef>
              <c:f>Sheet1!$H$28:$H$36</c:f>
              <c:numCache>
                <c:formatCode>0.000</c:formatCode>
                <c:ptCount val="9"/>
                <c:pt idx="0">
                  <c:v>2.2148148148148146E-2</c:v>
                </c:pt>
                <c:pt idx="1">
                  <c:v>2.2148148148148146E-2</c:v>
                </c:pt>
                <c:pt idx="2">
                  <c:v>1.2527272727272731E-2</c:v>
                </c:pt>
                <c:pt idx="3">
                  <c:v>1.0183333333333331E-2</c:v>
                </c:pt>
                <c:pt idx="4">
                  <c:v>9.4545454545454533E-3</c:v>
                </c:pt>
                <c:pt idx="5">
                  <c:v>8.6666666666666749E-3</c:v>
                </c:pt>
                <c:pt idx="6">
                  <c:v>8.4499999999999575E-3</c:v>
                </c:pt>
                <c:pt idx="7">
                  <c:v>8.449999999999994E-3</c:v>
                </c:pt>
                <c:pt idx="8">
                  <c:v>9.1000000000000074E-3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45168"/>
        <c:axId val="184244608"/>
      </c:lineChart>
      <c:dateAx>
        <c:axId val="18424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4244048"/>
        <c:crosses val="autoZero"/>
        <c:auto val="1"/>
        <c:lblOffset val="100"/>
        <c:baseTimeUnit val="days"/>
      </c:dateAx>
      <c:valAx>
        <c:axId val="18424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4243488"/>
        <c:crosses val="autoZero"/>
        <c:crossBetween val="between"/>
      </c:valAx>
      <c:valAx>
        <c:axId val="184244608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4245168"/>
        <c:crosses val="max"/>
        <c:crossBetween val="between"/>
      </c:valAx>
      <c:dateAx>
        <c:axId val="1842451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84244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1</xdr:row>
      <xdr:rowOff>1571624</xdr:rowOff>
    </xdr:from>
    <xdr:to>
      <xdr:col>17</xdr:col>
      <xdr:colOff>381000</xdr:colOff>
      <xdr:row>21</xdr:row>
      <xdr:rowOff>4762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71718</xdr:colOff>
      <xdr:row>22</xdr:row>
      <xdr:rowOff>89647</xdr:rowOff>
    </xdr:from>
    <xdr:to>
      <xdr:col>17</xdr:col>
      <xdr:colOff>358588</xdr:colOff>
      <xdr:row>36</xdr:row>
      <xdr:rowOff>130267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61632</xdr:colOff>
      <xdr:row>5</xdr:row>
      <xdr:rowOff>16249</xdr:rowOff>
    </xdr:from>
    <xdr:to>
      <xdr:col>10</xdr:col>
      <xdr:colOff>109257</xdr:colOff>
      <xdr:row>34</xdr:row>
      <xdr:rowOff>16249</xdr:rowOff>
    </xdr:to>
    <xdr:cxnSp macro="">
      <xdr:nvCxnSpPr>
        <xdr:cNvPr id="6" name="Straight Connector 5"/>
        <xdr:cNvCxnSpPr/>
      </xdr:nvCxnSpPr>
      <xdr:spPr>
        <a:xfrm flipH="1">
          <a:off x="6247279" y="2313455"/>
          <a:ext cx="47625" cy="59727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129200</xdr:colOff>
      <xdr:row>28</xdr:row>
      <xdr:rowOff>180975</xdr:rowOff>
    </xdr:from>
    <xdr:ext cx="3298018" cy="781240"/>
    <xdr:sp macro="" textlink="">
      <xdr:nvSpPr>
        <xdr:cNvPr id="8" name="TextBox 7"/>
        <xdr:cNvSpPr txBox="1"/>
      </xdr:nvSpPr>
      <xdr:spPr>
        <a:xfrm>
          <a:off x="6815750" y="7105650"/>
          <a:ext cx="3298018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s-IS" sz="1100"/>
            <a:t>Sgið</a:t>
          </a:r>
          <a:r>
            <a:rPr lang="is-IS" sz="1100" baseline="0"/>
            <a:t> er 0,2 km^3 þegar gosið hefst. Gliðnun, efnið sem</a:t>
          </a:r>
        </a:p>
        <a:p>
          <a:pPr algn="ctr"/>
          <a:r>
            <a:rPr lang="is-IS" sz="1100" baseline="0"/>
            <a:t>vantar í kvikurgganginn er metin meira en 0,5 km^3</a:t>
          </a:r>
        </a:p>
        <a:p>
          <a:pPr algn="ctr"/>
          <a:r>
            <a:rPr lang="is-IS" sz="1100" baseline="0"/>
            <a:t> jafnvel  1,5 km^3</a:t>
          </a:r>
        </a:p>
        <a:p>
          <a:pPr algn="ctr"/>
          <a:endParaRPr lang="is-IS" sz="1100"/>
        </a:p>
      </xdr:txBody>
    </xdr:sp>
    <xdr:clientData/>
  </xdr:oneCellAnchor>
  <xdr:twoCellAnchor>
    <xdr:from>
      <xdr:col>10</xdr:col>
      <xdr:colOff>145677</xdr:colOff>
      <xdr:row>29</xdr:row>
      <xdr:rowOff>179293</xdr:rowOff>
    </xdr:from>
    <xdr:to>
      <xdr:col>11</xdr:col>
      <xdr:colOff>44825</xdr:colOff>
      <xdr:row>30</xdr:row>
      <xdr:rowOff>44823</xdr:rowOff>
    </xdr:to>
    <xdr:cxnSp macro="">
      <xdr:nvCxnSpPr>
        <xdr:cNvPr id="10" name="Straight Arrow Connector 9"/>
        <xdr:cNvCxnSpPr/>
      </xdr:nvCxnSpPr>
      <xdr:spPr>
        <a:xfrm flipH="1">
          <a:off x="6331324" y="7496734"/>
          <a:ext cx="504266" cy="560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457102</xdr:colOff>
      <xdr:row>1</xdr:row>
      <xdr:rowOff>314325</xdr:rowOff>
    </xdr:from>
    <xdr:ext cx="184730" cy="264560"/>
    <xdr:sp macro="" textlink="">
      <xdr:nvSpPr>
        <xdr:cNvPr id="15" name="TextBox 14"/>
        <xdr:cNvSpPr txBox="1"/>
      </xdr:nvSpPr>
      <xdr:spPr>
        <a:xfrm>
          <a:off x="7753252" y="50482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is-I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6"/>
  <sheetViews>
    <sheetView showGridLines="0" tabSelected="1" topLeftCell="A4" zoomScale="85" zoomScaleNormal="85" workbookViewId="0">
      <selection activeCell="U26" sqref="U26"/>
    </sheetView>
  </sheetViews>
  <sheetFormatPr defaultRowHeight="15" x14ac:dyDescent="0.25"/>
  <cols>
    <col min="1" max="1" width="7" customWidth="1"/>
    <col min="2" max="2" width="10.7109375" customWidth="1"/>
    <col min="3" max="3" width="6.42578125" customWidth="1"/>
    <col min="4" max="4" width="8.140625" customWidth="1"/>
    <col min="5" max="5" width="10.28515625" bestFit="1" customWidth="1"/>
    <col min="6" max="6" width="10.28515625" customWidth="1"/>
    <col min="7" max="7" width="10" bestFit="1" customWidth="1"/>
    <col min="8" max="8" width="11.7109375" customWidth="1"/>
  </cols>
  <sheetData>
    <row r="2" spans="2:17" ht="75" customHeight="1" thickBot="1" x14ac:dyDescent="0.3">
      <c r="B2" s="41" t="s">
        <v>27</v>
      </c>
      <c r="C2" s="41"/>
      <c r="D2" s="41"/>
      <c r="E2" s="41"/>
      <c r="F2" s="41"/>
      <c r="G2" s="41"/>
      <c r="H2" s="41"/>
      <c r="I2" s="42"/>
      <c r="J2" s="42"/>
      <c r="K2" s="42"/>
      <c r="L2" s="42"/>
      <c r="M2" s="42"/>
      <c r="N2" s="42"/>
      <c r="O2" s="42"/>
      <c r="P2" s="42"/>
      <c r="Q2" s="42"/>
    </row>
    <row r="3" spans="2:17" ht="15" customHeight="1" thickBot="1" x14ac:dyDescent="0.3">
      <c r="B3" s="16"/>
      <c r="C3" s="16"/>
      <c r="D3" s="16"/>
      <c r="E3" s="23" t="s">
        <v>10</v>
      </c>
      <c r="F3" s="24"/>
      <c r="G3" s="24"/>
      <c r="H3" s="27">
        <v>1.8000000000000001E-4</v>
      </c>
    </row>
    <row r="4" spans="2:17" ht="15.75" thickBot="1" x14ac:dyDescent="0.3">
      <c r="E4" s="23" t="s">
        <v>11</v>
      </c>
      <c r="F4" s="24"/>
      <c r="G4" s="24"/>
      <c r="H4" s="25">
        <v>1.8E-5</v>
      </c>
    </row>
    <row r="5" spans="2:17" ht="60" x14ac:dyDescent="0.25">
      <c r="B5" s="7" t="s">
        <v>1</v>
      </c>
      <c r="C5" s="2" t="s">
        <v>9</v>
      </c>
      <c r="D5" s="2" t="s">
        <v>0</v>
      </c>
      <c r="E5" s="2" t="s">
        <v>3</v>
      </c>
      <c r="F5" s="2" t="s">
        <v>4</v>
      </c>
      <c r="G5" s="2" t="s">
        <v>2</v>
      </c>
      <c r="H5" s="3" t="s">
        <v>17</v>
      </c>
      <c r="I5" s="1"/>
    </row>
    <row r="6" spans="2:17" x14ac:dyDescent="0.25">
      <c r="B6" s="8">
        <v>41867</v>
      </c>
      <c r="C6" s="9"/>
      <c r="D6" s="4">
        <v>0</v>
      </c>
      <c r="E6" s="11">
        <v>0</v>
      </c>
      <c r="F6" s="4"/>
      <c r="G6" s="5">
        <f t="shared" ref="G6" si="0">E6*D6</f>
        <v>0</v>
      </c>
      <c r="H6" s="6">
        <f>G6/14</f>
        <v>0</v>
      </c>
    </row>
    <row r="7" spans="2:17" x14ac:dyDescent="0.25">
      <c r="B7" s="8">
        <v>41880</v>
      </c>
      <c r="C7" s="9"/>
      <c r="D7" s="4">
        <v>0</v>
      </c>
      <c r="E7" s="11">
        <v>7.0000000000000001E-3</v>
      </c>
      <c r="F7" s="4"/>
      <c r="G7" s="5">
        <f t="shared" ref="G7:G12" si="1">E7*D7</f>
        <v>0</v>
      </c>
      <c r="H7" s="6">
        <f>G7/14</f>
        <v>0</v>
      </c>
    </row>
    <row r="8" spans="2:17" x14ac:dyDescent="0.25">
      <c r="B8" s="8">
        <v>41883</v>
      </c>
      <c r="C8" s="9">
        <f t="shared" ref="C8:C12" si="2">B8-B7</f>
        <v>3</v>
      </c>
      <c r="D8" s="4">
        <v>4</v>
      </c>
      <c r="E8" s="11">
        <f>E7+((D8-D7)*H3)</f>
        <v>7.7200000000000003E-3</v>
      </c>
      <c r="F8" s="5">
        <f>G8-G7</f>
        <v>3.0880000000000001E-2</v>
      </c>
      <c r="G8" s="5">
        <f t="shared" si="1"/>
        <v>3.0880000000000001E-2</v>
      </c>
      <c r="H8" s="6">
        <f>F8/C8</f>
        <v>1.0293333333333333E-2</v>
      </c>
    </row>
    <row r="9" spans="2:17" x14ac:dyDescent="0.25">
      <c r="B9" s="8">
        <v>41895</v>
      </c>
      <c r="C9" s="9">
        <f t="shared" si="2"/>
        <v>12</v>
      </c>
      <c r="D9" s="4">
        <v>24.5</v>
      </c>
      <c r="E9" s="11">
        <f>E8+((D9-D8)*H3)</f>
        <v>1.141E-2</v>
      </c>
      <c r="F9" s="5">
        <f t="shared" ref="F9:F12" si="3">G9-G8</f>
        <v>0.248665</v>
      </c>
      <c r="G9" s="5">
        <f t="shared" si="1"/>
        <v>0.27954499999999999</v>
      </c>
      <c r="H9" s="6">
        <f t="shared" ref="H9:H12" si="4">F9/C9</f>
        <v>2.0722083333333332E-2</v>
      </c>
    </row>
    <row r="10" spans="2:17" x14ac:dyDescent="0.25">
      <c r="B10" s="8">
        <v>41902</v>
      </c>
      <c r="C10" s="9">
        <f t="shared" si="2"/>
        <v>7</v>
      </c>
      <c r="D10" s="4">
        <v>37</v>
      </c>
      <c r="E10" s="11">
        <f>E9+((D10-D9)*H3)</f>
        <v>1.366E-2</v>
      </c>
      <c r="F10" s="5">
        <f t="shared" si="3"/>
        <v>0.22587499999999999</v>
      </c>
      <c r="G10" s="5">
        <f t="shared" si="1"/>
        <v>0.50541999999999998</v>
      </c>
      <c r="H10" s="6">
        <f t="shared" si="4"/>
        <v>3.226785714285714E-2</v>
      </c>
    </row>
    <row r="11" spans="2:17" x14ac:dyDescent="0.25">
      <c r="B11" s="8">
        <v>41908</v>
      </c>
      <c r="C11" s="9">
        <f t="shared" si="2"/>
        <v>6</v>
      </c>
      <c r="D11" s="4">
        <v>44.2</v>
      </c>
      <c r="E11" s="11">
        <f>E10+((D11-D10)*H3)</f>
        <v>1.4956000000000001E-2</v>
      </c>
      <c r="F11" s="5">
        <f t="shared" si="3"/>
        <v>0.15563520000000008</v>
      </c>
      <c r="G11" s="5">
        <f t="shared" si="1"/>
        <v>0.66105520000000006</v>
      </c>
      <c r="H11" s="6">
        <f t="shared" si="4"/>
        <v>2.5939200000000013E-2</v>
      </c>
    </row>
    <row r="12" spans="2:17" x14ac:dyDescent="0.25">
      <c r="B12" s="8">
        <v>41919</v>
      </c>
      <c r="C12" s="9">
        <f t="shared" si="2"/>
        <v>11</v>
      </c>
      <c r="D12" s="4">
        <v>54</v>
      </c>
      <c r="E12" s="11">
        <f>E11+((D12-D11)*H3)</f>
        <v>1.6719999999999999E-2</v>
      </c>
      <c r="F12" s="5">
        <f t="shared" si="3"/>
        <v>0.24182479999999984</v>
      </c>
      <c r="G12" s="5">
        <f t="shared" si="1"/>
        <v>0.9028799999999999</v>
      </c>
      <c r="H12" s="6">
        <f t="shared" si="4"/>
        <v>2.1984072727272711E-2</v>
      </c>
    </row>
    <row r="13" spans="2:17" x14ac:dyDescent="0.25">
      <c r="B13" s="8">
        <v>41922</v>
      </c>
      <c r="C13" s="9">
        <f t="shared" ref="C13" si="5">B13-B12</f>
        <v>3</v>
      </c>
      <c r="D13" s="4">
        <v>55.82</v>
      </c>
      <c r="E13" s="11">
        <f>E12+((D13-D12)*H3)</f>
        <v>1.70476E-2</v>
      </c>
      <c r="F13" s="5">
        <f t="shared" ref="F13" si="6">G13-G12</f>
        <v>4.8717032000000104E-2</v>
      </c>
      <c r="G13" s="5">
        <f t="shared" ref="G13:G14" si="7">E13*D13</f>
        <v>0.95159703200000001</v>
      </c>
      <c r="H13" s="6">
        <f t="shared" ref="H13:H14" si="8">F13/C13</f>
        <v>1.6239010666666703E-2</v>
      </c>
    </row>
    <row r="14" spans="2:17" x14ac:dyDescent="0.25">
      <c r="B14" s="8">
        <v>41929</v>
      </c>
      <c r="C14" s="9">
        <f t="shared" ref="C14:C19" si="9">B14-B13</f>
        <v>7</v>
      </c>
      <c r="D14" s="4">
        <v>59.2</v>
      </c>
      <c r="E14" s="11">
        <f>E13+((D14-D13)*H2)</f>
        <v>1.70476E-2</v>
      </c>
      <c r="F14" s="5">
        <f t="shared" ref="F14:F19" si="10">G14-G13</f>
        <v>5.7620887999999981E-2</v>
      </c>
      <c r="G14" s="5">
        <f t="shared" si="7"/>
        <v>1.00921792</v>
      </c>
      <c r="H14" s="6">
        <f t="shared" si="8"/>
        <v>8.2315554285714264E-3</v>
      </c>
    </row>
    <row r="15" spans="2:17" x14ac:dyDescent="0.25">
      <c r="B15" s="8">
        <v>41931</v>
      </c>
      <c r="C15" s="9">
        <f t="shared" si="9"/>
        <v>2</v>
      </c>
      <c r="D15" s="4">
        <v>60.7</v>
      </c>
      <c r="E15" s="11">
        <f>E14+((D15-D14)*H3)</f>
        <v>1.7317599999999999E-2</v>
      </c>
      <c r="F15" s="5">
        <f t="shared" si="10"/>
        <v>4.1960400000000009E-2</v>
      </c>
      <c r="G15" s="5">
        <f t="shared" ref="G15" si="11">E15*D15</f>
        <v>1.05117832</v>
      </c>
      <c r="H15" s="6">
        <f t="shared" ref="H15" si="12">F15/C15</f>
        <v>2.0980200000000004E-2</v>
      </c>
    </row>
    <row r="16" spans="2:17" x14ac:dyDescent="0.25">
      <c r="B16" s="8">
        <v>41935</v>
      </c>
      <c r="C16" s="9">
        <f t="shared" si="9"/>
        <v>4</v>
      </c>
      <c r="D16" s="4">
        <v>63</v>
      </c>
      <c r="E16" s="11">
        <f>E15+((D16-D15)*H3)</f>
        <v>1.77316E-2</v>
      </c>
      <c r="F16" s="5">
        <f t="shared" si="10"/>
        <v>6.591247999999994E-2</v>
      </c>
      <c r="G16" s="5">
        <f t="shared" ref="G16" si="13">E16*D16</f>
        <v>1.1170907999999999</v>
      </c>
      <c r="H16" s="6">
        <f t="shared" ref="H16" si="14">F16/C16</f>
        <v>1.6478119999999985E-2</v>
      </c>
    </row>
    <row r="17" spans="2:10" x14ac:dyDescent="0.25">
      <c r="B17" s="8">
        <v>41936</v>
      </c>
      <c r="C17" s="9">
        <f t="shared" si="9"/>
        <v>1</v>
      </c>
      <c r="D17" s="4">
        <v>63.8</v>
      </c>
      <c r="E17" s="11">
        <f>E16+((D17-D16)*H3)</f>
        <v>1.7875599999999998E-2</v>
      </c>
      <c r="F17" s="5">
        <f t="shared" si="10"/>
        <v>2.3372479999999918E-2</v>
      </c>
      <c r="G17" s="5">
        <f t="shared" ref="G17" si="15">E17*D17</f>
        <v>1.1404632799999999</v>
      </c>
      <c r="H17" s="6">
        <f t="shared" ref="H17" si="16">F17/C17</f>
        <v>2.3372479999999918E-2</v>
      </c>
    </row>
    <row r="18" spans="2:10" x14ac:dyDescent="0.25">
      <c r="B18" s="8">
        <v>41939</v>
      </c>
      <c r="C18" s="9">
        <f t="shared" si="9"/>
        <v>3</v>
      </c>
      <c r="D18" s="4">
        <f>63.8+0.8</f>
        <v>64.599999999999994</v>
      </c>
      <c r="E18" s="11">
        <f>E17+((D18-D17)*H4)</f>
        <v>1.789E-2</v>
      </c>
      <c r="F18" s="5">
        <f t="shared" si="10"/>
        <v>1.523071999999992E-2</v>
      </c>
      <c r="G18" s="5">
        <f t="shared" ref="G18" si="17">E18*D18</f>
        <v>1.1556939999999998</v>
      </c>
      <c r="H18" s="6">
        <f t="shared" ref="H18" si="18">F18/C18</f>
        <v>5.0769066666666402E-3</v>
      </c>
    </row>
    <row r="19" spans="2:10" x14ac:dyDescent="0.25">
      <c r="B19" s="8">
        <v>41940</v>
      </c>
      <c r="C19" s="9">
        <f t="shared" si="9"/>
        <v>1</v>
      </c>
      <c r="D19" s="4">
        <v>65</v>
      </c>
      <c r="E19" s="11">
        <f>E18+((D19-D18)*H4)</f>
        <v>1.7897199999999999E-2</v>
      </c>
      <c r="F19" s="5">
        <f t="shared" si="10"/>
        <v>7.6240000000000752E-3</v>
      </c>
      <c r="G19" s="5">
        <f t="shared" ref="G19:G21" si="19">E19*D19</f>
        <v>1.1633179999999999</v>
      </c>
      <c r="H19" s="6">
        <f t="shared" ref="H19:H21" si="20">F19/C19</f>
        <v>7.6240000000000752E-3</v>
      </c>
    </row>
    <row r="20" spans="2:10" ht="15.75" thickBot="1" x14ac:dyDescent="0.3">
      <c r="B20" s="8">
        <v>41947</v>
      </c>
      <c r="C20" s="9">
        <f t="shared" ref="C20" si="21">B20-B19</f>
        <v>7</v>
      </c>
      <c r="D20" s="4">
        <f>63+8.4</f>
        <v>71.400000000000006</v>
      </c>
      <c r="E20" s="11">
        <f>E19+((D20-D19)*H3)</f>
        <v>1.9049199999999999E-2</v>
      </c>
      <c r="F20" s="5">
        <f t="shared" ref="F20" si="22">G20-G19</f>
        <v>0.19679488000000012</v>
      </c>
      <c r="G20" s="5">
        <f t="shared" ref="G20" si="23">E20*D20</f>
        <v>1.36011288</v>
      </c>
      <c r="H20" s="6">
        <f t="shared" ref="H20" si="24">F20/C20</f>
        <v>2.8113554285714302E-2</v>
      </c>
    </row>
    <row r="21" spans="2:10" ht="15.75" thickBot="1" x14ac:dyDescent="0.3">
      <c r="B21" s="39">
        <v>41950</v>
      </c>
      <c r="C21" s="10">
        <f>B21-B20</f>
        <v>3</v>
      </c>
      <c r="D21" s="15">
        <f>D20+(((D20-D19)/C20)*C21)</f>
        <v>74.142857142857153</v>
      </c>
      <c r="E21" s="12">
        <f>E20+((D21-D12)*H4)</f>
        <v>1.9411771428571426E-2</v>
      </c>
      <c r="F21" s="13">
        <f>G21-G20</f>
        <v>7.9131315918367306E-2</v>
      </c>
      <c r="G21" s="13">
        <f t="shared" si="19"/>
        <v>1.4392441959183673</v>
      </c>
      <c r="H21" s="14">
        <f t="shared" si="20"/>
        <v>2.6377105306122434E-2</v>
      </c>
    </row>
    <row r="22" spans="2:10" ht="15.75" thickBot="1" x14ac:dyDescent="0.3">
      <c r="B22" s="18"/>
      <c r="C22" s="19">
        <f>B21-B7</f>
        <v>70</v>
      </c>
      <c r="D22" s="20">
        <f>C22/365</f>
        <v>0.19178082191780821</v>
      </c>
      <c r="E22" s="21"/>
      <c r="F22" s="22"/>
      <c r="G22" s="22"/>
      <c r="H22" s="38">
        <f>H21*1000*1000*1000/(3600*24)</f>
        <v>305.29057067271333</v>
      </c>
    </row>
    <row r="23" spans="2:10" x14ac:dyDescent="0.25">
      <c r="B23" s="40" t="s">
        <v>26</v>
      </c>
      <c r="C23" s="40"/>
      <c r="D23" s="40"/>
      <c r="E23" s="40"/>
      <c r="F23" s="40"/>
      <c r="G23" s="40"/>
      <c r="H23" s="40"/>
    </row>
    <row r="24" spans="2:10" ht="15.75" thickBot="1" x14ac:dyDescent="0.3">
      <c r="B24" s="40"/>
      <c r="C24" s="40"/>
      <c r="D24" s="40"/>
      <c r="E24" s="40"/>
      <c r="F24" s="40"/>
      <c r="G24" s="40"/>
      <c r="H24" s="40"/>
      <c r="J24" t="s">
        <v>5</v>
      </c>
    </row>
    <row r="25" spans="2:10" ht="15.75" thickBot="1" x14ac:dyDescent="0.3">
      <c r="B25" s="28" t="s">
        <v>16</v>
      </c>
      <c r="C25" s="29"/>
      <c r="D25" s="30"/>
      <c r="E25" s="23" t="s">
        <v>14</v>
      </c>
      <c r="F25" s="24"/>
      <c r="G25" s="26"/>
      <c r="H25" s="27">
        <v>2.5999999999999999E-2</v>
      </c>
    </row>
    <row r="26" spans="2:10" ht="15.75" thickBot="1" x14ac:dyDescent="0.3">
      <c r="B26" s="31" t="s">
        <v>15</v>
      </c>
      <c r="C26" s="32"/>
      <c r="D26" s="33">
        <v>25.7</v>
      </c>
      <c r="E26" s="23" t="s">
        <v>13</v>
      </c>
      <c r="F26" s="24"/>
      <c r="G26" s="26"/>
      <c r="H26" s="25">
        <v>0.35</v>
      </c>
    </row>
    <row r="27" spans="2:10" ht="45" x14ac:dyDescent="0.25">
      <c r="B27" s="7" t="s">
        <v>1</v>
      </c>
      <c r="C27" s="2" t="s">
        <v>9</v>
      </c>
      <c r="D27" s="2" t="s">
        <v>6</v>
      </c>
      <c r="E27" s="2" t="s">
        <v>7</v>
      </c>
      <c r="F27" s="2" t="s">
        <v>8</v>
      </c>
      <c r="G27" s="34" t="s">
        <v>18</v>
      </c>
      <c r="H27" s="3" t="s">
        <v>12</v>
      </c>
      <c r="I27" s="1"/>
    </row>
    <row r="28" spans="2:10" x14ac:dyDescent="0.25">
      <c r="B28" s="8">
        <v>41867</v>
      </c>
      <c r="C28" s="9"/>
      <c r="D28" s="4">
        <v>0</v>
      </c>
      <c r="E28" s="5">
        <v>0</v>
      </c>
      <c r="F28" s="4"/>
      <c r="G28" s="35" t="s">
        <v>19</v>
      </c>
      <c r="H28" s="6">
        <f>H29</f>
        <v>2.2148148148148146E-2</v>
      </c>
    </row>
    <row r="29" spans="2:10" x14ac:dyDescent="0.25">
      <c r="B29" s="8">
        <v>41894</v>
      </c>
      <c r="C29" s="9">
        <f t="shared" ref="C29:C36" si="25">B29-B28</f>
        <v>27</v>
      </c>
      <c r="D29" s="4">
        <v>23</v>
      </c>
      <c r="E29" s="5">
        <f>E28+((D29-D28)*(H25))</f>
        <v>0.59799999999999998</v>
      </c>
      <c r="F29" s="5">
        <f t="shared" ref="F29:F36" si="26">E29-E28</f>
        <v>0.59799999999999998</v>
      </c>
      <c r="G29" s="36" t="s">
        <v>20</v>
      </c>
      <c r="H29" s="6">
        <f t="shared" ref="H29:H35" si="27">F29/C29</f>
        <v>2.2148148148148146E-2</v>
      </c>
    </row>
    <row r="30" spans="2:10" x14ac:dyDescent="0.25">
      <c r="B30" s="8">
        <v>41905</v>
      </c>
      <c r="C30" s="9">
        <f t="shared" si="25"/>
        <v>11</v>
      </c>
      <c r="D30" s="4">
        <f>D29+5.3</f>
        <v>28.3</v>
      </c>
      <c r="E30" s="5">
        <f>E29+((D30-D29)*(H25))</f>
        <v>0.73580000000000001</v>
      </c>
      <c r="F30" s="5">
        <f t="shared" si="26"/>
        <v>0.13780000000000003</v>
      </c>
      <c r="G30" s="36" t="s">
        <v>21</v>
      </c>
      <c r="H30" s="6">
        <f t="shared" si="27"/>
        <v>1.2527272727272731E-2</v>
      </c>
    </row>
    <row r="31" spans="2:10" x14ac:dyDescent="0.25">
      <c r="B31" s="8">
        <v>41917</v>
      </c>
      <c r="C31" s="9">
        <f t="shared" si="25"/>
        <v>12</v>
      </c>
      <c r="D31" s="4">
        <f>D29+10</f>
        <v>33</v>
      </c>
      <c r="E31" s="5">
        <f>E30+((D31-D30)*(H25))</f>
        <v>0.85799999999999998</v>
      </c>
      <c r="F31" s="5">
        <f t="shared" si="26"/>
        <v>0.12219999999999998</v>
      </c>
      <c r="G31" s="36" t="s">
        <v>22</v>
      </c>
      <c r="H31" s="6">
        <f t="shared" si="27"/>
        <v>1.0183333333333331E-2</v>
      </c>
    </row>
    <row r="32" spans="2:10" x14ac:dyDescent="0.25">
      <c r="B32" s="8">
        <v>41928</v>
      </c>
      <c r="C32" s="9">
        <f t="shared" si="25"/>
        <v>11</v>
      </c>
      <c r="D32" s="4">
        <f>D29+14</f>
        <v>37</v>
      </c>
      <c r="E32" s="5">
        <f>E31+((D32-D31)*(H25))</f>
        <v>0.96199999999999997</v>
      </c>
      <c r="F32" s="5">
        <f t="shared" si="26"/>
        <v>0.10399999999999998</v>
      </c>
      <c r="G32" s="36" t="s">
        <v>23</v>
      </c>
      <c r="H32" s="6">
        <f t="shared" si="27"/>
        <v>9.4545454545454533E-3</v>
      </c>
    </row>
    <row r="33" spans="2:21" x14ac:dyDescent="0.25">
      <c r="B33" s="8">
        <v>41931</v>
      </c>
      <c r="C33" s="9">
        <f t="shared" si="25"/>
        <v>3</v>
      </c>
      <c r="D33" s="4">
        <f>D29+15</f>
        <v>38</v>
      </c>
      <c r="E33" s="5">
        <f>E32+((D33-D32)*(H25))</f>
        <v>0.98799999999999999</v>
      </c>
      <c r="F33" s="5">
        <f t="shared" si="26"/>
        <v>2.6000000000000023E-2</v>
      </c>
      <c r="G33" s="36" t="s">
        <v>24</v>
      </c>
      <c r="H33" s="6">
        <f t="shared" si="27"/>
        <v>8.6666666666666749E-3</v>
      </c>
      <c r="U33" t="s">
        <v>12</v>
      </c>
    </row>
    <row r="34" spans="2:21" x14ac:dyDescent="0.25">
      <c r="B34" s="8">
        <v>41933</v>
      </c>
      <c r="C34" s="9">
        <f>B34-B33</f>
        <v>2</v>
      </c>
      <c r="D34" s="4">
        <f>D29+15.65</f>
        <v>38.65</v>
      </c>
      <c r="E34" s="5">
        <f>E33+((D34-D33)*(H25))</f>
        <v>1.0048999999999999</v>
      </c>
      <c r="F34" s="5">
        <f>E34-E33</f>
        <v>1.6899999999999915E-2</v>
      </c>
      <c r="G34" s="36" t="s">
        <v>25</v>
      </c>
      <c r="H34" s="6">
        <f t="shared" ref="H34" si="28">F34/C34</f>
        <v>8.4499999999999575E-3</v>
      </c>
      <c r="U34" t="s">
        <v>12</v>
      </c>
    </row>
    <row r="35" spans="2:21" ht="15.75" thickBot="1" x14ac:dyDescent="0.3">
      <c r="B35" s="8">
        <v>41939</v>
      </c>
      <c r="C35" s="9">
        <f>B35-B34</f>
        <v>6</v>
      </c>
      <c r="D35" s="4">
        <f>D29+17.6</f>
        <v>40.6</v>
      </c>
      <c r="E35" s="5">
        <f>E34+((D35-D34)*(H25))</f>
        <v>1.0555999999999999</v>
      </c>
      <c r="F35" s="5">
        <f>E35-E34</f>
        <v>5.0699999999999967E-2</v>
      </c>
      <c r="G35" s="36" t="s">
        <v>25</v>
      </c>
      <c r="H35" s="6">
        <f t="shared" si="27"/>
        <v>8.449999999999994E-3</v>
      </c>
      <c r="U35" t="s">
        <v>12</v>
      </c>
    </row>
    <row r="36" spans="2:21" ht="15.75" thickBot="1" x14ac:dyDescent="0.3">
      <c r="B36" s="39">
        <f>B21</f>
        <v>41950</v>
      </c>
      <c r="C36" s="10">
        <f t="shared" si="25"/>
        <v>11</v>
      </c>
      <c r="D36" s="17">
        <f>D35+(C36*H26)</f>
        <v>44.45</v>
      </c>
      <c r="E36" s="13">
        <f>E35+((D36-D35)*(H25))</f>
        <v>1.1556999999999999</v>
      </c>
      <c r="F36" s="13">
        <f t="shared" si="26"/>
        <v>0.10010000000000008</v>
      </c>
      <c r="G36" s="37">
        <f>0.5+G21-E36</f>
        <v>0.78354419591836733</v>
      </c>
      <c r="H36" s="14">
        <f t="shared" ref="H36" si="29">F36/C36</f>
        <v>9.1000000000000074E-3</v>
      </c>
    </row>
  </sheetData>
  <mergeCells count="2">
    <mergeCell ref="B23:H24"/>
    <mergeCell ref="B2:Q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KingstonSSD</dc:creator>
  <cp:lastModifiedBy>KingstonSSD</cp:lastModifiedBy>
  <dcterms:created xsi:type="dcterms:W3CDTF">2014-10-13T09:44:30Z</dcterms:created>
  <dcterms:modified xsi:type="dcterms:W3CDTF">2014-11-07T17:11:44Z</dcterms:modified>
</cp:coreProperties>
</file>